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075" activeTab="0"/>
  </bookViews>
  <sheets>
    <sheet name="ALL ITF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<sst xmlns="http://schemas.openxmlformats.org/spreadsheetml/2006/main" count="73" uniqueCount="70">
  <si>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2015 ZERO REAL GROWTH - PRELIMINARY FIGURES BASED ON 2014 DATA</t>
  </si>
  <si>
    <t>All ITF Countries</t>
  </si>
  <si>
    <t>ITF/ECMT Scale</t>
  </si>
  <si>
    <t>JTRC Scale</t>
  </si>
  <si>
    <t>ITF/ECMT Assessed Contributions</t>
  </si>
  <si>
    <t>JTRC Assessed Contributions</t>
  </si>
  <si>
    <t>ITF Annual Contributions</t>
  </si>
  <si>
    <t>Total Member Country Contributions (ITF/ECMT Assessed + JTRC Assessed + ITF Annual)</t>
  </si>
  <si>
    <t>% of 2014 Total</t>
  </si>
  <si>
    <t>ITF/ECMT Scale (preliminary, using 2014 data until data updated to 2015 data)</t>
  </si>
  <si>
    <t>JTRC Scale (=2014 Scale until data updated to 2015 data)</t>
  </si>
  <si>
    <t>% of 2015 Total</t>
  </si>
  <si>
    <t>Difference PRELIMINARY 2015 vs. 2014</t>
  </si>
  <si>
    <t>Albania</t>
  </si>
  <si>
    <t>Armenia</t>
  </si>
  <si>
    <t>Australia</t>
  </si>
  <si>
    <t>Austria</t>
  </si>
  <si>
    <t>Azerbaijan</t>
  </si>
  <si>
    <t>Belarus</t>
  </si>
  <si>
    <t>Belgium</t>
  </si>
  <si>
    <t>Bosnia and Herzegovina</t>
  </si>
  <si>
    <t>Bulgaria</t>
  </si>
  <si>
    <t>Canada</t>
  </si>
  <si>
    <t>Chile</t>
  </si>
  <si>
    <t>China</t>
  </si>
  <si>
    <t>Croatia</t>
  </si>
  <si>
    <t>Czech Republic</t>
  </si>
  <si>
    <t>Denmark</t>
  </si>
  <si>
    <t>Estonia</t>
  </si>
  <si>
    <t>Finland</t>
  </si>
  <si>
    <t>FYROM</t>
  </si>
  <si>
    <t>France</t>
  </si>
  <si>
    <t>Georgia</t>
  </si>
  <si>
    <t>Germany</t>
  </si>
  <si>
    <t>Greece</t>
  </si>
  <si>
    <t>Hungary</t>
  </si>
  <si>
    <t>Iceland</t>
  </si>
  <si>
    <t>India</t>
  </si>
  <si>
    <t>Ireland</t>
  </si>
  <si>
    <t>Italy</t>
  </si>
  <si>
    <t>Japan</t>
  </si>
  <si>
    <t>Korea</t>
  </si>
  <si>
    <t>Latvia</t>
  </si>
  <si>
    <t>Leichtenstein</t>
  </si>
  <si>
    <t>Lithuania</t>
  </si>
  <si>
    <t>Luxembourg</t>
  </si>
  <si>
    <t>Malta</t>
  </si>
  <si>
    <t>Mexico</t>
  </si>
  <si>
    <t>Moldova</t>
  </si>
  <si>
    <t>Montenegro</t>
  </si>
  <si>
    <t>Netherlands</t>
  </si>
  <si>
    <t>New Zealand</t>
  </si>
  <si>
    <t>Norway</t>
  </si>
  <si>
    <t>Poland</t>
  </si>
  <si>
    <t>Portugal</t>
  </si>
  <si>
    <t>Romania</t>
  </si>
  <si>
    <t>Russia</t>
  </si>
  <si>
    <t>Serbia</t>
  </si>
  <si>
    <t>Slovak Republic</t>
  </si>
  <si>
    <t>Slovenia</t>
  </si>
  <si>
    <t>Spain</t>
  </si>
  <si>
    <t>Sweden</t>
  </si>
  <si>
    <t>Switzerland</t>
  </si>
  <si>
    <t>Turkey</t>
  </si>
  <si>
    <t>Ukraine</t>
  </si>
  <si>
    <t>United Kingdom</t>
  </si>
  <si>
    <t>United States</t>
  </si>
  <si>
    <t>CURRENT MEMBERS TOTAL</t>
  </si>
  <si>
    <t>Total Member Country contributions (ITF/ECMT Assessed + JTRC Assessed + ITF Annual) -- USING CASE G SIMPLIFIED COMPROMISE</t>
  </si>
  <si>
    <t>2015 PRELIMINARY FINANCING BY MEMBER COUNTRY - ZRG</t>
  </si>
</sst>
</file>

<file path=xl/styles.xml><?xml version="1.0" encoding="utf-8"?>
<styleSheet xmlns="http://schemas.openxmlformats.org/spreadsheetml/2006/main">
  <numFmts count="1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%"/>
    <numFmt numFmtId="165" formatCode="_-* #,##0_€_-;\-* #,##0_€_-;_-* &quot;-&quot;??_€_-;_-@_-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right" indent="1"/>
    </xf>
    <xf numFmtId="0" fontId="0" fillId="0" borderId="0" xfId="0" applyFill="1" applyAlignment="1">
      <alignment horizontal="right" inden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49" fontId="48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 horizontal="center" vertical="center" wrapText="1"/>
    </xf>
    <xf numFmtId="3" fontId="48" fillId="0" borderId="17" xfId="0" applyNumberFormat="1" applyFont="1" applyFill="1" applyBorder="1" applyAlignment="1">
      <alignment horizontal="right" vertical="center" indent="1"/>
    </xf>
    <xf numFmtId="3" fontId="45" fillId="0" borderId="17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7" fillId="0" borderId="18" xfId="0" applyFont="1" applyBorder="1" applyAlignment="1">
      <alignment/>
    </xf>
    <xf numFmtId="0" fontId="0" fillId="0" borderId="0" xfId="0" applyBorder="1" applyAlignment="1">
      <alignment/>
    </xf>
    <xf numFmtId="49" fontId="0" fillId="0" borderId="13" xfId="0" applyNumberFormat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49" fontId="49" fillId="0" borderId="19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indent="1"/>
    </xf>
    <xf numFmtId="164" fontId="45" fillId="0" borderId="17" xfId="0" applyNumberFormat="1" applyFont="1" applyFill="1" applyBorder="1" applyAlignment="1">
      <alignment horizontal="right" indent="1"/>
    </xf>
    <xf numFmtId="3" fontId="45" fillId="0" borderId="17" xfId="0" applyNumberFormat="1" applyFont="1" applyFill="1" applyBorder="1" applyAlignment="1">
      <alignment horizontal="right" indent="1"/>
    </xf>
    <xf numFmtId="3" fontId="45" fillId="0" borderId="16" xfId="0" applyNumberFormat="1" applyFont="1" applyFill="1" applyBorder="1" applyAlignment="1">
      <alignment horizontal="right" indent="1"/>
    </xf>
    <xf numFmtId="164" fontId="45" fillId="0" borderId="17" xfId="57" applyNumberFormat="1" applyFont="1" applyFill="1" applyBorder="1" applyAlignment="1">
      <alignment horizontal="right" indent="1"/>
    </xf>
    <xf numFmtId="164" fontId="45" fillId="0" borderId="20" xfId="57" applyNumberFormat="1" applyFont="1" applyFill="1" applyBorder="1" applyAlignment="1">
      <alignment horizontal="right" indent="1"/>
    </xf>
    <xf numFmtId="165" fontId="45" fillId="0" borderId="20" xfId="42" applyNumberFormat="1" applyFont="1" applyFill="1" applyBorder="1" applyAlignment="1">
      <alignment horizontal="right" indent="1"/>
    </xf>
    <xf numFmtId="164" fontId="45" fillId="0" borderId="16" xfId="0" applyNumberFormat="1" applyFont="1" applyFill="1" applyBorder="1" applyAlignment="1">
      <alignment horizontal="right" indent="1"/>
    </xf>
    <xf numFmtId="0" fontId="0" fillId="0" borderId="0" xfId="0" applyFill="1" applyAlignment="1">
      <alignment/>
    </xf>
    <xf numFmtId="0" fontId="45" fillId="0" borderId="18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 indent="1"/>
    </xf>
    <xf numFmtId="164" fontId="45" fillId="0" borderId="21" xfId="0" applyNumberFormat="1" applyFont="1" applyFill="1" applyBorder="1" applyAlignment="1">
      <alignment horizontal="right" indent="1"/>
    </xf>
    <xf numFmtId="3" fontId="45" fillId="0" borderId="21" xfId="0" applyNumberFormat="1" applyFont="1" applyFill="1" applyBorder="1" applyAlignment="1">
      <alignment horizontal="right" indent="1"/>
    </xf>
    <xf numFmtId="3" fontId="45" fillId="0" borderId="18" xfId="0" applyNumberFormat="1" applyFont="1" applyFill="1" applyBorder="1" applyAlignment="1">
      <alignment horizontal="right" indent="1"/>
    </xf>
    <xf numFmtId="164" fontId="45" fillId="0" borderId="21" xfId="57" applyNumberFormat="1" applyFont="1" applyFill="1" applyBorder="1" applyAlignment="1">
      <alignment horizontal="right" indent="1"/>
    </xf>
    <xf numFmtId="164" fontId="45" fillId="0" borderId="18" xfId="0" applyNumberFormat="1" applyFont="1" applyFill="1" applyBorder="1" applyAlignment="1">
      <alignment horizontal="right" indent="1"/>
    </xf>
    <xf numFmtId="0" fontId="45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 indent="1"/>
    </xf>
    <xf numFmtId="164" fontId="50" fillId="0" borderId="23" xfId="0" applyNumberFormat="1" applyFont="1" applyFill="1" applyBorder="1" applyAlignment="1">
      <alignment horizontal="right" indent="1"/>
    </xf>
    <xf numFmtId="164" fontId="45" fillId="0" borderId="23" xfId="0" applyNumberFormat="1" applyFont="1" applyFill="1" applyBorder="1" applyAlignment="1">
      <alignment horizontal="right" indent="1"/>
    </xf>
    <xf numFmtId="3" fontId="45" fillId="0" borderId="23" xfId="0" applyNumberFormat="1" applyFont="1" applyFill="1" applyBorder="1" applyAlignment="1">
      <alignment horizontal="right" indent="1"/>
    </xf>
    <xf numFmtId="3" fontId="45" fillId="0" borderId="22" xfId="0" applyNumberFormat="1" applyFont="1" applyFill="1" applyBorder="1" applyAlignment="1">
      <alignment horizontal="right" indent="1"/>
    </xf>
    <xf numFmtId="164" fontId="45" fillId="0" borderId="23" xfId="57" applyNumberFormat="1" applyFont="1" applyFill="1" applyBorder="1" applyAlignment="1">
      <alignment horizontal="right" indent="1"/>
    </xf>
    <xf numFmtId="165" fontId="45" fillId="0" borderId="22" xfId="42" applyNumberFormat="1" applyFont="1" applyFill="1" applyBorder="1" applyAlignment="1">
      <alignment horizontal="right" indent="1"/>
    </xf>
    <xf numFmtId="0" fontId="48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64" fontId="48" fillId="0" borderId="13" xfId="0" applyNumberFormat="1" applyFont="1" applyFill="1" applyBorder="1" applyAlignment="1">
      <alignment horizontal="right" vertical="center" indent="1"/>
    </xf>
    <xf numFmtId="3" fontId="48" fillId="0" borderId="13" xfId="0" applyNumberFormat="1" applyFont="1" applyFill="1" applyBorder="1" applyAlignment="1">
      <alignment horizontal="right" vertical="center" indent="1"/>
    </xf>
    <xf numFmtId="164" fontId="48" fillId="0" borderId="13" xfId="57" applyNumberFormat="1" applyFont="1" applyFill="1" applyBorder="1" applyAlignment="1">
      <alignment horizontal="right" vertical="center" indent="1"/>
    </xf>
    <xf numFmtId="165" fontId="48" fillId="0" borderId="13" xfId="42" applyNumberFormat="1" applyFont="1" applyFill="1" applyBorder="1" applyAlignment="1">
      <alignment horizontal="right" vertical="center" indent="1"/>
    </xf>
    <xf numFmtId="0" fontId="45" fillId="0" borderId="0" xfId="0" applyFont="1" applyFill="1" applyAlignment="1">
      <alignment/>
    </xf>
    <xf numFmtId="164" fontId="48" fillId="0" borderId="23" xfId="57" applyNumberFormat="1" applyFont="1" applyFill="1" applyBorder="1" applyAlignment="1">
      <alignment horizontal="right" vertical="center" indent="1"/>
    </xf>
    <xf numFmtId="0" fontId="10" fillId="0" borderId="19" xfId="0" applyFont="1" applyFill="1" applyBorder="1" applyAlignment="1">
      <alignment horizontal="left" indent="1"/>
    </xf>
    <xf numFmtId="0" fontId="10" fillId="0" borderId="20" xfId="0" applyFont="1" applyFill="1" applyBorder="1" applyAlignment="1">
      <alignment horizontal="left" indent="1"/>
    </xf>
    <xf numFmtId="0" fontId="10" fillId="0" borderId="24" xfId="0" applyFont="1" applyFill="1" applyBorder="1" applyAlignment="1">
      <alignment horizontal="left" indent="1"/>
    </xf>
    <xf numFmtId="0" fontId="7" fillId="0" borderId="23" xfId="0" applyFont="1" applyFill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.28125" style="0" bestFit="1" customWidth="1"/>
    <col min="2" max="2" width="33.57421875" style="0" customWidth="1"/>
    <col min="3" max="3" width="1.8515625" style="0" customWidth="1"/>
    <col min="4" max="4" width="12.7109375" style="2" customWidth="1" collapsed="1"/>
    <col min="5" max="5" width="12.7109375" style="2" customWidth="1"/>
    <col min="6" max="6" width="16.57421875" style="3" customWidth="1"/>
    <col min="7" max="9" width="16.57421875" style="0" customWidth="1"/>
    <col min="10" max="10" width="12.140625" style="0" customWidth="1"/>
    <col min="11" max="11" width="2.421875" style="0" customWidth="1"/>
    <col min="12" max="17" width="16.57421875" style="0" customWidth="1"/>
    <col min="18" max="18" width="12.28125" style="4" customWidth="1"/>
    <col min="19" max="19" width="18.7109375" style="4" customWidth="1"/>
  </cols>
  <sheetData>
    <row r="1" ht="15.75">
      <c r="A1" s="1" t="s">
        <v>69</v>
      </c>
    </row>
    <row r="2" ht="16.5" thickBot="1">
      <c r="A2" s="1"/>
    </row>
    <row r="3" spans="4:19" ht="25.5" customHeight="1" thickBot="1">
      <c r="D3" s="63">
        <v>2014</v>
      </c>
      <c r="E3" s="64"/>
      <c r="F3" s="64"/>
      <c r="G3" s="64"/>
      <c r="H3" s="64"/>
      <c r="I3" s="64"/>
      <c r="J3" s="65"/>
      <c r="K3" s="5"/>
      <c r="L3" s="63" t="s">
        <v>0</v>
      </c>
      <c r="M3" s="64"/>
      <c r="N3" s="64"/>
      <c r="O3" s="64"/>
      <c r="P3" s="64"/>
      <c r="Q3" s="64"/>
      <c r="R3" s="64"/>
      <c r="S3" s="65"/>
    </row>
    <row r="4" spans="1:6" ht="35.25" customHeight="1" hidden="1" thickBot="1">
      <c r="A4" s="6"/>
      <c r="B4" s="7"/>
      <c r="C4" s="7"/>
      <c r="D4" s="66"/>
      <c r="E4" s="66"/>
      <c r="F4" s="66"/>
    </row>
    <row r="5" spans="1:19" ht="163.5" customHeight="1" thickBot="1">
      <c r="A5" s="8"/>
      <c r="B5" s="9" t="s">
        <v>1</v>
      </c>
      <c r="C5" s="10"/>
      <c r="D5" s="11" t="s">
        <v>2</v>
      </c>
      <c r="E5" s="11" t="s">
        <v>3</v>
      </c>
      <c r="F5" s="12" t="s">
        <v>4</v>
      </c>
      <c r="G5" s="13" t="s">
        <v>5</v>
      </c>
      <c r="H5" s="12" t="s">
        <v>6</v>
      </c>
      <c r="I5" s="12" t="s">
        <v>7</v>
      </c>
      <c r="J5" s="12" t="s">
        <v>8</v>
      </c>
      <c r="K5" s="12"/>
      <c r="L5" s="11" t="s">
        <v>9</v>
      </c>
      <c r="M5" s="11" t="s">
        <v>10</v>
      </c>
      <c r="N5" s="12" t="s">
        <v>4</v>
      </c>
      <c r="O5" s="12" t="s">
        <v>5</v>
      </c>
      <c r="P5" s="12" t="s">
        <v>6</v>
      </c>
      <c r="Q5" s="12" t="s">
        <v>68</v>
      </c>
      <c r="R5" s="12" t="s">
        <v>11</v>
      </c>
      <c r="S5" s="12" t="s">
        <v>12</v>
      </c>
    </row>
    <row r="6" spans="1:19" ht="34.5" customHeight="1" thickBot="1">
      <c r="A6" s="8"/>
      <c r="B6" s="14"/>
      <c r="C6" s="15"/>
      <c r="D6" s="16"/>
      <c r="E6" s="16"/>
      <c r="F6" s="17">
        <v>4700000</v>
      </c>
      <c r="G6" s="17">
        <v>933000</v>
      </c>
      <c r="H6" s="17">
        <v>400000</v>
      </c>
      <c r="I6" s="17">
        <f>+F6+G6+H6</f>
        <v>6033000</v>
      </c>
      <c r="J6" s="17"/>
      <c r="K6" s="17"/>
      <c r="L6" s="16"/>
      <c r="M6" s="16"/>
      <c r="N6" s="17">
        <v>5091924</v>
      </c>
      <c r="O6" s="17">
        <v>941397</v>
      </c>
      <c r="P6" s="17">
        <v>40000</v>
      </c>
      <c r="Q6" s="17">
        <f>+N6+O6+P6</f>
        <v>6073321</v>
      </c>
      <c r="R6" s="18"/>
      <c r="S6" s="19"/>
    </row>
    <row r="7" spans="1:19" ht="8.25" customHeight="1" thickBot="1">
      <c r="A7" s="20"/>
      <c r="B7" s="21"/>
      <c r="C7" s="21"/>
      <c r="D7" s="22"/>
      <c r="E7" s="16"/>
      <c r="F7" s="23"/>
      <c r="G7" s="22"/>
      <c r="H7" s="24"/>
      <c r="I7" s="22"/>
      <c r="J7" s="16"/>
      <c r="K7" s="16"/>
      <c r="L7" s="22"/>
      <c r="M7" s="22"/>
      <c r="N7" s="22"/>
      <c r="O7" s="22"/>
      <c r="P7" s="22"/>
      <c r="Q7" s="16"/>
      <c r="R7" s="25"/>
      <c r="S7" s="19"/>
    </row>
    <row r="8" spans="1:19" s="35" customFormat="1" ht="15.75">
      <c r="A8" s="26">
        <v>1</v>
      </c>
      <c r="B8" s="27" t="s">
        <v>13</v>
      </c>
      <c r="C8" s="59"/>
      <c r="D8" s="28">
        <v>0.001</v>
      </c>
      <c r="E8" s="28"/>
      <c r="F8" s="29">
        <f>+$F$6*D8</f>
        <v>4700</v>
      </c>
      <c r="G8" s="29"/>
      <c r="H8" s="29"/>
      <c r="I8" s="30">
        <f aca="true" t="shared" si="0" ref="I8:I61">+F8+G8+H8</f>
        <v>4700</v>
      </c>
      <c r="J8" s="31">
        <f aca="true" t="shared" si="1" ref="J8:J61">+I8/$I$62</f>
        <v>0.0007790485662191281</v>
      </c>
      <c r="K8" s="32"/>
      <c r="L8" s="32">
        <f aca="true" t="shared" si="2" ref="L8:L39">+N8/$N$62</f>
        <v>0.0011425444917828233</v>
      </c>
      <c r="M8" s="28"/>
      <c r="N8" s="33">
        <f>+Q8-P8-O8</f>
        <v>5817.749650472691</v>
      </c>
      <c r="O8" s="33"/>
      <c r="P8" s="34"/>
      <c r="Q8" s="30">
        <v>5817.749650472691</v>
      </c>
      <c r="R8" s="31">
        <f aca="true" t="shared" si="3" ref="R8:R61">+Q8/$Q$62</f>
        <v>0.0009579190211976945</v>
      </c>
      <c r="S8" s="29">
        <f aca="true" t="shared" si="4" ref="S8:S39">+Q8-I8</f>
        <v>1117.7496504726914</v>
      </c>
    </row>
    <row r="9" spans="1:19" s="35" customFormat="1" ht="15.75">
      <c r="A9" s="36">
        <v>2</v>
      </c>
      <c r="B9" s="37" t="s">
        <v>14</v>
      </c>
      <c r="C9" s="60"/>
      <c r="D9" s="38">
        <v>0.001</v>
      </c>
      <c r="E9" s="38"/>
      <c r="F9" s="39">
        <f>+$F$6*D9</f>
        <v>4700</v>
      </c>
      <c r="G9" s="39"/>
      <c r="H9" s="39"/>
      <c r="I9" s="40">
        <f t="shared" si="0"/>
        <v>4700</v>
      </c>
      <c r="J9" s="41">
        <f t="shared" si="1"/>
        <v>0.0007790485662191281</v>
      </c>
      <c r="K9" s="32"/>
      <c r="L9" s="32">
        <f t="shared" si="2"/>
        <v>0.0011082554068877987</v>
      </c>
      <c r="M9" s="38"/>
      <c r="N9" s="33">
        <f aca="true" t="shared" si="5" ref="N9:N60">+Q9-P9-O9</f>
        <v>5643.152238207562</v>
      </c>
      <c r="O9" s="33"/>
      <c r="P9" s="42"/>
      <c r="Q9" s="40">
        <v>5643.152238207562</v>
      </c>
      <c r="R9" s="41">
        <f t="shared" si="3"/>
        <v>0.0009291707607346349</v>
      </c>
      <c r="S9" s="39">
        <f t="shared" si="4"/>
        <v>943.1522382075618</v>
      </c>
    </row>
    <row r="10" spans="1:19" s="35" customFormat="1" ht="15.75">
      <c r="A10" s="36">
        <v>3</v>
      </c>
      <c r="B10" s="37" t="s">
        <v>15</v>
      </c>
      <c r="C10" s="60"/>
      <c r="D10" s="38"/>
      <c r="E10" s="38">
        <v>0.03264</v>
      </c>
      <c r="F10" s="39"/>
      <c r="G10" s="39">
        <f>+E10*$G$6</f>
        <v>30453.120000000003</v>
      </c>
      <c r="H10" s="39">
        <v>40000</v>
      </c>
      <c r="I10" s="40">
        <f t="shared" si="0"/>
        <v>70453.12</v>
      </c>
      <c r="J10" s="41">
        <f t="shared" si="1"/>
        <v>0.011677957898226421</v>
      </c>
      <c r="K10" s="32"/>
      <c r="L10" s="32">
        <f t="shared" si="2"/>
        <v>0.008128607498675756</v>
      </c>
      <c r="M10" s="38">
        <v>0.03264</v>
      </c>
      <c r="N10" s="33">
        <f t="shared" si="5"/>
        <v>41390.25112313926</v>
      </c>
      <c r="O10" s="33">
        <f>+E10*$O$6</f>
        <v>30727.198080000002</v>
      </c>
      <c r="P10" s="42"/>
      <c r="Q10" s="40">
        <v>72117.44920313926</v>
      </c>
      <c r="R10" s="41">
        <f t="shared" si="3"/>
        <v>0.011874467019448432</v>
      </c>
      <c r="S10" s="39">
        <f t="shared" si="4"/>
        <v>1664.329203139263</v>
      </c>
    </row>
    <row r="11" spans="1:19" s="35" customFormat="1" ht="15.75">
      <c r="A11" s="36">
        <v>4</v>
      </c>
      <c r="B11" s="37" t="s">
        <v>16</v>
      </c>
      <c r="C11" s="60"/>
      <c r="D11" s="38">
        <v>0.01988</v>
      </c>
      <c r="E11" s="38">
        <v>0.00999</v>
      </c>
      <c r="F11" s="39">
        <f aca="true" t="shared" si="6" ref="F11:F16">+$F$6*D11</f>
        <v>93435.99999999999</v>
      </c>
      <c r="G11" s="39">
        <f>+E11*$G$6</f>
        <v>9320.67</v>
      </c>
      <c r="H11" s="39"/>
      <c r="I11" s="40">
        <f t="shared" si="0"/>
        <v>102756.66999999998</v>
      </c>
      <c r="J11" s="41">
        <f t="shared" si="1"/>
        <v>0.017032433283606825</v>
      </c>
      <c r="K11" s="32"/>
      <c r="L11" s="32">
        <f t="shared" si="2"/>
        <v>0.018443103581661867</v>
      </c>
      <c r="M11" s="38">
        <v>0.00999</v>
      </c>
      <c r="N11" s="33">
        <f t="shared" si="5"/>
        <v>93910.88065937674</v>
      </c>
      <c r="O11" s="33">
        <f>+E11*$O$6</f>
        <v>9404.55603</v>
      </c>
      <c r="P11" s="42"/>
      <c r="Q11" s="40">
        <v>103315.43668937674</v>
      </c>
      <c r="R11" s="41">
        <f t="shared" si="3"/>
        <v>0.017011357987887814</v>
      </c>
      <c r="S11" s="39">
        <f t="shared" si="4"/>
        <v>558.76668937676</v>
      </c>
    </row>
    <row r="12" spans="1:19" s="35" customFormat="1" ht="15.75">
      <c r="A12" s="36">
        <v>5</v>
      </c>
      <c r="B12" s="37" t="s">
        <v>17</v>
      </c>
      <c r="C12" s="60"/>
      <c r="D12" s="38">
        <v>0.00161</v>
      </c>
      <c r="E12" s="38"/>
      <c r="F12" s="39">
        <f t="shared" si="6"/>
        <v>7567.000000000001</v>
      </c>
      <c r="G12" s="39"/>
      <c r="H12" s="39"/>
      <c r="I12" s="40">
        <f t="shared" si="0"/>
        <v>7567.000000000001</v>
      </c>
      <c r="J12" s="41">
        <f t="shared" si="1"/>
        <v>0.0012542681916127964</v>
      </c>
      <c r="K12" s="32"/>
      <c r="L12" s="32">
        <f t="shared" si="2"/>
        <v>0.0020478034992020212</v>
      </c>
      <c r="M12" s="38"/>
      <c r="N12" s="33">
        <f t="shared" si="5"/>
        <v>10427.259662448112</v>
      </c>
      <c r="O12" s="33"/>
      <c r="P12" s="42"/>
      <c r="Q12" s="40">
        <v>10427.259662448112</v>
      </c>
      <c r="R12" s="41">
        <f t="shared" si="3"/>
        <v>0.0017168958737877173</v>
      </c>
      <c r="S12" s="39">
        <f t="shared" si="4"/>
        <v>2860.259662448111</v>
      </c>
    </row>
    <row r="13" spans="1:19" s="35" customFormat="1" ht="15.75">
      <c r="A13" s="36">
        <v>6</v>
      </c>
      <c r="B13" s="37" t="s">
        <v>18</v>
      </c>
      <c r="C13" s="60"/>
      <c r="D13" s="38">
        <v>0.00233</v>
      </c>
      <c r="E13" s="38"/>
      <c r="F13" s="39">
        <f t="shared" si="6"/>
        <v>10951</v>
      </c>
      <c r="G13" s="39"/>
      <c r="H13" s="39"/>
      <c r="I13" s="40">
        <f t="shared" si="0"/>
        <v>10951</v>
      </c>
      <c r="J13" s="41">
        <f t="shared" si="1"/>
        <v>0.0018151831592905685</v>
      </c>
      <c r="K13" s="32"/>
      <c r="L13" s="32">
        <f t="shared" si="2"/>
        <v>0.0028455398007935606</v>
      </c>
      <c r="M13" s="38"/>
      <c r="N13" s="33">
        <f t="shared" si="5"/>
        <v>14489.272234502707</v>
      </c>
      <c r="O13" s="33"/>
      <c r="P13" s="42"/>
      <c r="Q13" s="40">
        <v>14489.272234502707</v>
      </c>
      <c r="R13" s="41">
        <f t="shared" si="3"/>
        <v>0.002385724775148077</v>
      </c>
      <c r="S13" s="39">
        <f t="shared" si="4"/>
        <v>3538.272234502707</v>
      </c>
    </row>
    <row r="14" spans="1:19" s="35" customFormat="1" ht="15.75">
      <c r="A14" s="36">
        <v>7</v>
      </c>
      <c r="B14" s="37" t="s">
        <v>19</v>
      </c>
      <c r="C14" s="60"/>
      <c r="D14" s="38">
        <v>0.0252</v>
      </c>
      <c r="E14" s="38">
        <v>0.01266</v>
      </c>
      <c r="F14" s="39">
        <f t="shared" si="6"/>
        <v>118440</v>
      </c>
      <c r="G14" s="39">
        <f>+E14*$G$6</f>
        <v>11811.779999999999</v>
      </c>
      <c r="H14" s="39"/>
      <c r="I14" s="40">
        <f t="shared" si="0"/>
        <v>130251.78</v>
      </c>
      <c r="J14" s="41">
        <f t="shared" si="1"/>
        <v>0.021589885629040278</v>
      </c>
      <c r="K14" s="32"/>
      <c r="L14" s="32">
        <f t="shared" si="2"/>
        <v>0.023194559963576153</v>
      </c>
      <c r="M14" s="38">
        <v>0.01266</v>
      </c>
      <c r="N14" s="33">
        <f t="shared" si="5"/>
        <v>118104.93516134571</v>
      </c>
      <c r="O14" s="33">
        <f>+E14*$O$6</f>
        <v>11918.086019999999</v>
      </c>
      <c r="P14" s="42"/>
      <c r="Q14" s="40">
        <v>130023.02118134571</v>
      </c>
      <c r="R14" s="41">
        <f t="shared" si="3"/>
        <v>0.021408883617582617</v>
      </c>
      <c r="S14" s="39">
        <f t="shared" si="4"/>
        <v>-228.75881865428528</v>
      </c>
    </row>
    <row r="15" spans="1:19" s="35" customFormat="1" ht="15.75">
      <c r="A15" s="36">
        <v>8</v>
      </c>
      <c r="B15" s="37" t="s">
        <v>20</v>
      </c>
      <c r="C15" s="60"/>
      <c r="D15" s="38">
        <v>0.001</v>
      </c>
      <c r="E15" s="38"/>
      <c r="F15" s="39">
        <f t="shared" si="6"/>
        <v>4700</v>
      </c>
      <c r="G15" s="39"/>
      <c r="H15" s="39"/>
      <c r="I15" s="40">
        <f t="shared" si="0"/>
        <v>4700</v>
      </c>
      <c r="J15" s="41">
        <f t="shared" si="1"/>
        <v>0.0007790485662191281</v>
      </c>
      <c r="K15" s="32"/>
      <c r="L15" s="32">
        <f t="shared" si="2"/>
        <v>0.001275431840576338</v>
      </c>
      <c r="M15" s="38"/>
      <c r="N15" s="33">
        <f t="shared" si="5"/>
        <v>6494.401923146433</v>
      </c>
      <c r="O15" s="33"/>
      <c r="P15" s="42"/>
      <c r="Q15" s="40">
        <v>6494.401923146433</v>
      </c>
      <c r="R15" s="41">
        <f t="shared" si="3"/>
        <v>0.001069332904859423</v>
      </c>
      <c r="S15" s="39">
        <f t="shared" si="4"/>
        <v>1794.4019231464326</v>
      </c>
    </row>
    <row r="16" spans="1:19" s="35" customFormat="1" ht="15.75">
      <c r="A16" s="36">
        <v>9</v>
      </c>
      <c r="B16" s="37" t="s">
        <v>21</v>
      </c>
      <c r="C16" s="60"/>
      <c r="D16" s="38">
        <v>0.00222</v>
      </c>
      <c r="E16" s="38"/>
      <c r="F16" s="39">
        <f t="shared" si="6"/>
        <v>10434</v>
      </c>
      <c r="G16" s="39"/>
      <c r="H16" s="39"/>
      <c r="I16" s="40">
        <f t="shared" si="0"/>
        <v>10434</v>
      </c>
      <c r="J16" s="41">
        <f t="shared" si="1"/>
        <v>0.0017294878170064645</v>
      </c>
      <c r="K16" s="32"/>
      <c r="L16" s="32">
        <f t="shared" si="2"/>
        <v>0.0025627072922261847</v>
      </c>
      <c r="M16" s="38"/>
      <c r="N16" s="33">
        <f t="shared" si="5"/>
        <v>13049.11061305669</v>
      </c>
      <c r="O16" s="33"/>
      <c r="P16" s="42"/>
      <c r="Q16" s="40">
        <v>13049.11061305669</v>
      </c>
      <c r="R16" s="41">
        <f t="shared" si="3"/>
        <v>0.002148595593992961</v>
      </c>
      <c r="S16" s="39">
        <f t="shared" si="4"/>
        <v>2615.1106130566895</v>
      </c>
    </row>
    <row r="17" spans="1:19" s="35" customFormat="1" ht="15.75">
      <c r="A17" s="36">
        <v>10</v>
      </c>
      <c r="B17" s="37" t="s">
        <v>22</v>
      </c>
      <c r="C17" s="60"/>
      <c r="D17" s="38"/>
      <c r="E17" s="38">
        <v>0.04294</v>
      </c>
      <c r="F17" s="39"/>
      <c r="G17" s="39">
        <f>+E17*$G$6</f>
        <v>40063.02</v>
      </c>
      <c r="H17" s="39">
        <v>40000</v>
      </c>
      <c r="I17" s="40">
        <f t="shared" si="0"/>
        <v>80063.01999999999</v>
      </c>
      <c r="J17" s="41">
        <f t="shared" si="1"/>
        <v>0.013270847008121993</v>
      </c>
      <c r="K17" s="32"/>
      <c r="L17" s="32">
        <f t="shared" si="2"/>
        <v>0.008251366468732481</v>
      </c>
      <c r="M17" s="38">
        <v>0.04294</v>
      </c>
      <c r="N17" s="33">
        <f t="shared" si="5"/>
        <v>42015.33046164755</v>
      </c>
      <c r="O17" s="33">
        <f>+E17*$O$6</f>
        <v>40423.58718</v>
      </c>
      <c r="P17" s="42"/>
      <c r="Q17" s="40">
        <v>82438.91764164755</v>
      </c>
      <c r="R17" s="41">
        <f t="shared" si="3"/>
        <v>0.013573943885582649</v>
      </c>
      <c r="S17" s="39">
        <f t="shared" si="4"/>
        <v>2375.8976416475634</v>
      </c>
    </row>
    <row r="18" spans="1:19" s="35" customFormat="1" ht="15.75">
      <c r="A18" s="36">
        <v>11</v>
      </c>
      <c r="B18" s="37" t="s">
        <v>23</v>
      </c>
      <c r="C18" s="60"/>
      <c r="D18" s="38"/>
      <c r="E18" s="38"/>
      <c r="F18" s="39"/>
      <c r="G18" s="39"/>
      <c r="H18" s="39">
        <v>40000</v>
      </c>
      <c r="I18" s="40">
        <f t="shared" si="0"/>
        <v>40000</v>
      </c>
      <c r="J18" s="41">
        <f t="shared" si="1"/>
        <v>0.006630200563567048</v>
      </c>
      <c r="K18" s="32"/>
      <c r="L18" s="32">
        <f t="shared" si="2"/>
        <v>0.00753716980573791</v>
      </c>
      <c r="M18" s="38"/>
      <c r="N18" s="33">
        <f t="shared" si="5"/>
        <v>38378.695375321986</v>
      </c>
      <c r="O18" s="33"/>
      <c r="P18" s="42"/>
      <c r="Q18" s="40">
        <v>38378.695375321986</v>
      </c>
      <c r="R18" s="41">
        <f t="shared" si="3"/>
        <v>0.0063192272815977705</v>
      </c>
      <c r="S18" s="39">
        <f t="shared" si="4"/>
        <v>-1621.304624678014</v>
      </c>
    </row>
    <row r="19" spans="1:19" s="35" customFormat="1" ht="15.75">
      <c r="A19" s="36">
        <v>12</v>
      </c>
      <c r="B19" s="37" t="s">
        <v>24</v>
      </c>
      <c r="C19" s="60"/>
      <c r="D19" s="38"/>
      <c r="E19" s="38"/>
      <c r="F19" s="39"/>
      <c r="G19" s="39"/>
      <c r="H19" s="39">
        <v>40000</v>
      </c>
      <c r="I19" s="40">
        <f t="shared" si="0"/>
        <v>40000</v>
      </c>
      <c r="J19" s="41">
        <f t="shared" si="1"/>
        <v>0.006630200563567048</v>
      </c>
      <c r="K19" s="32"/>
      <c r="L19" s="32">
        <f t="shared" si="2"/>
        <v>0.013618342364218623</v>
      </c>
      <c r="M19" s="38"/>
      <c r="N19" s="33">
        <f t="shared" si="5"/>
        <v>69343.56351044415</v>
      </c>
      <c r="O19" s="33"/>
      <c r="P19" s="42"/>
      <c r="Q19" s="40">
        <v>69343.56351044415</v>
      </c>
      <c r="R19" s="41">
        <f t="shared" si="3"/>
        <v>0.011417734085358547</v>
      </c>
      <c r="S19" s="39">
        <f t="shared" si="4"/>
        <v>29343.563510444146</v>
      </c>
    </row>
    <row r="20" spans="1:19" s="35" customFormat="1" ht="15.75">
      <c r="A20" s="36">
        <v>13</v>
      </c>
      <c r="B20" s="37" t="s">
        <v>25</v>
      </c>
      <c r="C20" s="60"/>
      <c r="D20" s="38">
        <v>0.00263</v>
      </c>
      <c r="E20" s="38"/>
      <c r="F20" s="39">
        <f aca="true" t="shared" si="7" ref="F20:F31">+$F$6*D20</f>
        <v>12361</v>
      </c>
      <c r="G20" s="39"/>
      <c r="H20" s="39"/>
      <c r="I20" s="40">
        <f t="shared" si="0"/>
        <v>12361</v>
      </c>
      <c r="J20" s="41">
        <f t="shared" si="1"/>
        <v>0.002048897729156307</v>
      </c>
      <c r="K20" s="32"/>
      <c r="L20" s="32">
        <f t="shared" si="2"/>
        <v>0.0028968202939634886</v>
      </c>
      <c r="M20" s="38"/>
      <c r="N20" s="33">
        <f t="shared" si="5"/>
        <v>14750.388605340828</v>
      </c>
      <c r="O20" s="33"/>
      <c r="P20" s="42"/>
      <c r="Q20" s="40">
        <v>14750.388605340828</v>
      </c>
      <c r="R20" s="41">
        <f t="shared" si="3"/>
        <v>0.0024287187768496843</v>
      </c>
      <c r="S20" s="39">
        <f t="shared" si="4"/>
        <v>2389.388605340828</v>
      </c>
    </row>
    <row r="21" spans="1:19" s="35" customFormat="1" ht="15.75">
      <c r="A21" s="36">
        <v>14</v>
      </c>
      <c r="B21" s="37" t="s">
        <v>26</v>
      </c>
      <c r="C21" s="60"/>
      <c r="D21" s="38">
        <v>0.00942</v>
      </c>
      <c r="E21" s="38">
        <v>0.00473</v>
      </c>
      <c r="F21" s="39">
        <f t="shared" si="7"/>
        <v>44274</v>
      </c>
      <c r="G21" s="39">
        <f>+E21*$G$6</f>
        <v>4413.09</v>
      </c>
      <c r="H21" s="39"/>
      <c r="I21" s="40">
        <f t="shared" si="0"/>
        <v>48687.09</v>
      </c>
      <c r="J21" s="41">
        <f t="shared" si="1"/>
        <v>0.00807012928891099</v>
      </c>
      <c r="K21" s="32"/>
      <c r="L21" s="32">
        <f t="shared" si="2"/>
        <v>0.009132937017615448</v>
      </c>
      <c r="M21" s="38">
        <v>0.00473</v>
      </c>
      <c r="N21" s="33">
        <f t="shared" si="5"/>
        <v>46504.220644495486</v>
      </c>
      <c r="O21" s="33">
        <f>+E21*$O$6</f>
        <v>4452.80781</v>
      </c>
      <c r="P21" s="42"/>
      <c r="Q21" s="40">
        <v>50957.028454495485</v>
      </c>
      <c r="R21" s="41">
        <f t="shared" si="3"/>
        <v>0.008390307206895257</v>
      </c>
      <c r="S21" s="39">
        <f t="shared" si="4"/>
        <v>2269.9384544954883</v>
      </c>
    </row>
    <row r="22" spans="1:19" s="35" customFormat="1" ht="15.75">
      <c r="A22" s="36">
        <v>15</v>
      </c>
      <c r="B22" s="37" t="s">
        <v>27</v>
      </c>
      <c r="C22" s="60"/>
      <c r="D22" s="38">
        <v>0.01613</v>
      </c>
      <c r="E22" s="38">
        <v>0.0081</v>
      </c>
      <c r="F22" s="39">
        <f t="shared" si="7"/>
        <v>75811</v>
      </c>
      <c r="G22" s="39">
        <f>+E22*$G$6</f>
        <v>7557.299999999999</v>
      </c>
      <c r="H22" s="39"/>
      <c r="I22" s="40">
        <f t="shared" si="0"/>
        <v>83368.3</v>
      </c>
      <c r="J22" s="41">
        <f t="shared" si="1"/>
        <v>0.013818713741090668</v>
      </c>
      <c r="K22" s="32"/>
      <c r="L22" s="32">
        <f t="shared" si="2"/>
        <v>0.01502005252352356</v>
      </c>
      <c r="M22" s="38">
        <v>0.0081</v>
      </c>
      <c r="N22" s="33">
        <f t="shared" si="5"/>
        <v>76480.96502785516</v>
      </c>
      <c r="O22" s="33">
        <f>+E22*$O$6</f>
        <v>7625.315699999999</v>
      </c>
      <c r="P22" s="42"/>
      <c r="Q22" s="40">
        <v>84106.28072785516</v>
      </c>
      <c r="R22" s="41">
        <f t="shared" si="3"/>
        <v>0.013848482824430144</v>
      </c>
      <c r="S22" s="39">
        <f t="shared" si="4"/>
        <v>737.9807278551598</v>
      </c>
    </row>
    <row r="23" spans="1:19" s="35" customFormat="1" ht="15.75">
      <c r="A23" s="36">
        <v>16</v>
      </c>
      <c r="B23" s="37" t="s">
        <v>28</v>
      </c>
      <c r="C23" s="60"/>
      <c r="D23" s="38">
        <v>0.001</v>
      </c>
      <c r="E23" s="38"/>
      <c r="F23" s="39">
        <f t="shared" si="7"/>
        <v>4700</v>
      </c>
      <c r="G23" s="39"/>
      <c r="H23" s="39"/>
      <c r="I23" s="40">
        <f t="shared" si="0"/>
        <v>4700</v>
      </c>
      <c r="J23" s="41">
        <f t="shared" si="1"/>
        <v>0.0007790485662191281</v>
      </c>
      <c r="K23" s="32"/>
      <c r="L23" s="32">
        <f t="shared" si="2"/>
        <v>0.0013019358619690165</v>
      </c>
      <c r="M23" s="38"/>
      <c r="N23" s="33">
        <f t="shared" si="5"/>
        <v>6629.358384187852</v>
      </c>
      <c r="O23" s="33"/>
      <c r="P23" s="42"/>
      <c r="Q23" s="40">
        <v>6629.358384187852</v>
      </c>
      <c r="R23" s="41">
        <f t="shared" si="3"/>
        <v>0.0010915541018568903</v>
      </c>
      <c r="S23" s="39">
        <f t="shared" si="4"/>
        <v>1929.3583841878517</v>
      </c>
    </row>
    <row r="24" spans="1:19" s="35" customFormat="1" ht="15.75">
      <c r="A24" s="36">
        <v>17</v>
      </c>
      <c r="B24" s="37" t="s">
        <v>29</v>
      </c>
      <c r="C24" s="60"/>
      <c r="D24" s="38">
        <v>0.0124</v>
      </c>
      <c r="E24" s="38">
        <v>0.00623</v>
      </c>
      <c r="F24" s="39">
        <f t="shared" si="7"/>
        <v>58280</v>
      </c>
      <c r="G24" s="39">
        <f>+E24*$G$6</f>
        <v>5812.59</v>
      </c>
      <c r="H24" s="39"/>
      <c r="I24" s="40">
        <f t="shared" si="0"/>
        <v>64092.59</v>
      </c>
      <c r="J24" s="41">
        <f t="shared" si="1"/>
        <v>0.010623668158461793</v>
      </c>
      <c r="K24" s="32"/>
      <c r="L24" s="32">
        <f t="shared" si="2"/>
        <v>0.01170457390763694</v>
      </c>
      <c r="M24" s="38">
        <v>0.00623</v>
      </c>
      <c r="N24" s="33">
        <f t="shared" si="5"/>
        <v>59598.80009034262</v>
      </c>
      <c r="O24" s="33">
        <f>+E24*$O$6</f>
        <v>5864.903310000001</v>
      </c>
      <c r="P24" s="42"/>
      <c r="Q24" s="40">
        <v>65463.70340034262</v>
      </c>
      <c r="R24" s="41">
        <f t="shared" si="3"/>
        <v>0.010778897417859378</v>
      </c>
      <c r="S24" s="39">
        <f t="shared" si="4"/>
        <v>1371.1134003426268</v>
      </c>
    </row>
    <row r="25" spans="1:19" s="35" customFormat="1" ht="15.75">
      <c r="A25" s="36">
        <v>18</v>
      </c>
      <c r="B25" s="37" t="s">
        <v>30</v>
      </c>
      <c r="C25" s="60"/>
      <c r="D25" s="38">
        <v>0.001</v>
      </c>
      <c r="E25" s="38"/>
      <c r="F25" s="39">
        <f>+$F$6*D25</f>
        <v>4700</v>
      </c>
      <c r="G25" s="39"/>
      <c r="H25" s="39"/>
      <c r="I25" s="40">
        <f>+F25+G25+H25</f>
        <v>4700</v>
      </c>
      <c r="J25" s="41">
        <f t="shared" si="1"/>
        <v>0.0007790485662191281</v>
      </c>
      <c r="K25" s="32"/>
      <c r="L25" s="32">
        <f t="shared" si="2"/>
        <v>0.00122537754816507</v>
      </c>
      <c r="M25" s="38"/>
      <c r="N25" s="33">
        <f t="shared" si="5"/>
        <v>6239.529273306845</v>
      </c>
      <c r="O25" s="33"/>
      <c r="P25" s="42"/>
      <c r="Q25" s="40">
        <v>6239.529273306845</v>
      </c>
      <c r="R25" s="41">
        <f t="shared" si="3"/>
        <v>0.0010273669603048025</v>
      </c>
      <c r="S25" s="39">
        <f t="shared" si="4"/>
        <v>1539.5292733068454</v>
      </c>
    </row>
    <row r="26" spans="1:19" s="35" customFormat="1" ht="15.75">
      <c r="A26" s="36">
        <v>19</v>
      </c>
      <c r="B26" s="37" t="s">
        <v>31</v>
      </c>
      <c r="C26" s="60"/>
      <c r="D26" s="38">
        <v>0.13255</v>
      </c>
      <c r="E26" s="38">
        <v>0.06661</v>
      </c>
      <c r="F26" s="39">
        <f t="shared" si="7"/>
        <v>622985</v>
      </c>
      <c r="G26" s="39">
        <f>+E26*$G$6</f>
        <v>62147.130000000005</v>
      </c>
      <c r="H26" s="39"/>
      <c r="I26" s="40">
        <f t="shared" si="0"/>
        <v>685132.13</v>
      </c>
      <c r="J26" s="41">
        <f t="shared" si="1"/>
        <v>0.1135640858610973</v>
      </c>
      <c r="K26" s="32"/>
      <c r="L26" s="32">
        <f t="shared" si="2"/>
        <v>0.11874816150240372</v>
      </c>
      <c r="M26" s="38">
        <v>0.06661</v>
      </c>
      <c r="N26" s="33">
        <f t="shared" si="5"/>
        <v>604656.6064109136</v>
      </c>
      <c r="O26" s="33">
        <f>+E26*$O$6</f>
        <v>62706.454170000005</v>
      </c>
      <c r="P26" s="42"/>
      <c r="Q26" s="40">
        <v>667363.0605809137</v>
      </c>
      <c r="R26" s="41">
        <f t="shared" si="3"/>
        <v>0.1098843725121835</v>
      </c>
      <c r="S26" s="39">
        <f t="shared" si="4"/>
        <v>-17769.06941908633</v>
      </c>
    </row>
    <row r="27" spans="1:19" s="35" customFormat="1" ht="15.75">
      <c r="A27" s="36">
        <v>20</v>
      </c>
      <c r="B27" s="37" t="s">
        <v>32</v>
      </c>
      <c r="C27" s="60"/>
      <c r="D27" s="38">
        <v>0.001</v>
      </c>
      <c r="E27" s="38"/>
      <c r="F27" s="39">
        <f t="shared" si="7"/>
        <v>4700</v>
      </c>
      <c r="G27" s="39"/>
      <c r="H27" s="39"/>
      <c r="I27" s="40">
        <f t="shared" si="0"/>
        <v>4700</v>
      </c>
      <c r="J27" s="41">
        <f t="shared" si="1"/>
        <v>0.0007790485662191281</v>
      </c>
      <c r="K27" s="32"/>
      <c r="L27" s="32">
        <f t="shared" si="2"/>
        <v>0.0012193134343043421</v>
      </c>
      <c r="M27" s="38"/>
      <c r="N27" s="33">
        <f t="shared" si="5"/>
        <v>6208.6512667632005</v>
      </c>
      <c r="O27" s="33"/>
      <c r="P27" s="42"/>
      <c r="Q27" s="40">
        <v>6208.6512667632005</v>
      </c>
      <c r="R27" s="41">
        <f t="shared" si="3"/>
        <v>0.001022282755658351</v>
      </c>
      <c r="S27" s="39">
        <f t="shared" si="4"/>
        <v>1508.6512667632005</v>
      </c>
    </row>
    <row r="28" spans="1:19" s="35" customFormat="1" ht="15.75">
      <c r="A28" s="36">
        <v>21</v>
      </c>
      <c r="B28" s="37" t="s">
        <v>33</v>
      </c>
      <c r="C28" s="60"/>
      <c r="D28" s="38">
        <v>0.18024</v>
      </c>
      <c r="E28" s="38">
        <v>0.09057</v>
      </c>
      <c r="F28" s="39">
        <f t="shared" si="7"/>
        <v>847128</v>
      </c>
      <c r="G28" s="39">
        <f>+E28*$G$6</f>
        <v>84501.81</v>
      </c>
      <c r="H28" s="39"/>
      <c r="I28" s="40">
        <f t="shared" si="0"/>
        <v>931629.81</v>
      </c>
      <c r="J28" s="41">
        <f t="shared" si="1"/>
        <v>0.15442231228244654</v>
      </c>
      <c r="K28" s="32"/>
      <c r="L28" s="32">
        <f t="shared" si="2"/>
        <v>0.16094498834273893</v>
      </c>
      <c r="M28" s="38">
        <v>0.09057</v>
      </c>
      <c r="N28" s="33">
        <f t="shared" si="5"/>
        <v>819519.6392004323</v>
      </c>
      <c r="O28" s="33">
        <f>+E28*$O$6</f>
        <v>85262.32629</v>
      </c>
      <c r="P28" s="42"/>
      <c r="Q28" s="40">
        <v>904781.9654904323</v>
      </c>
      <c r="R28" s="41">
        <f t="shared" si="3"/>
        <v>0.14897647833806346</v>
      </c>
      <c r="S28" s="39">
        <f t="shared" si="4"/>
        <v>-26847.844509567716</v>
      </c>
    </row>
    <row r="29" spans="1:19" s="35" customFormat="1" ht="15.75">
      <c r="A29" s="36">
        <v>22</v>
      </c>
      <c r="B29" s="37" t="s">
        <v>34</v>
      </c>
      <c r="C29" s="60"/>
      <c r="D29" s="38">
        <v>0.01332</v>
      </c>
      <c r="E29" s="38">
        <v>0.00669</v>
      </c>
      <c r="F29" s="39">
        <f t="shared" si="7"/>
        <v>62604</v>
      </c>
      <c r="G29" s="39">
        <f>+E29*$G$6</f>
        <v>6241.7699999999995</v>
      </c>
      <c r="H29" s="39"/>
      <c r="I29" s="40">
        <f t="shared" si="0"/>
        <v>68845.77</v>
      </c>
      <c r="J29" s="41">
        <f t="shared" si="1"/>
        <v>0.011411531576330184</v>
      </c>
      <c r="K29" s="32"/>
      <c r="L29" s="32">
        <f t="shared" si="2"/>
        <v>0.012574035361492196</v>
      </c>
      <c r="M29" s="38">
        <v>0.00669</v>
      </c>
      <c r="N29" s="33">
        <f t="shared" si="5"/>
        <v>64026.03168232458</v>
      </c>
      <c r="O29" s="33">
        <f>+E29*$O$6</f>
        <v>6297.94593</v>
      </c>
      <c r="P29" s="42"/>
      <c r="Q29" s="40">
        <v>70323.97761232458</v>
      </c>
      <c r="R29" s="41">
        <f t="shared" si="3"/>
        <v>0.011579163739995787</v>
      </c>
      <c r="S29" s="39">
        <f t="shared" si="4"/>
        <v>1478.2076123245788</v>
      </c>
    </row>
    <row r="30" spans="1:19" s="35" customFormat="1" ht="15.75">
      <c r="A30" s="36">
        <v>23</v>
      </c>
      <c r="B30" s="37" t="s">
        <v>35</v>
      </c>
      <c r="C30" s="60"/>
      <c r="D30" s="38">
        <v>0.00567</v>
      </c>
      <c r="E30" s="38">
        <v>0.00285</v>
      </c>
      <c r="F30" s="39">
        <f t="shared" si="7"/>
        <v>26649</v>
      </c>
      <c r="G30" s="39">
        <f>+E30*$G$6</f>
        <v>2659.05</v>
      </c>
      <c r="H30" s="39"/>
      <c r="I30" s="40">
        <f t="shared" si="0"/>
        <v>29308.05</v>
      </c>
      <c r="J30" s="41">
        <f t="shared" si="1"/>
        <v>0.00485795624067628</v>
      </c>
      <c r="K30" s="32"/>
      <c r="L30" s="32">
        <f t="shared" si="2"/>
        <v>0.005631791900538799</v>
      </c>
      <c r="M30" s="38">
        <v>0.00285</v>
      </c>
      <c r="N30" s="33">
        <f t="shared" si="5"/>
        <v>28676.656004677</v>
      </c>
      <c r="O30" s="33">
        <f>+E30*$O$6</f>
        <v>2682.98145</v>
      </c>
      <c r="P30" s="42"/>
      <c r="Q30" s="40">
        <v>31359.637454677</v>
      </c>
      <c r="R30" s="41">
        <f t="shared" si="3"/>
        <v>0.005163507373208816</v>
      </c>
      <c r="S30" s="39">
        <f t="shared" si="4"/>
        <v>2051.587454676999</v>
      </c>
    </row>
    <row r="31" spans="1:19" s="35" customFormat="1" ht="15.75">
      <c r="A31" s="36">
        <v>24</v>
      </c>
      <c r="B31" s="37" t="s">
        <v>36</v>
      </c>
      <c r="C31" s="60"/>
      <c r="D31" s="38">
        <v>0.001</v>
      </c>
      <c r="E31" s="38">
        <v>0.001</v>
      </c>
      <c r="F31" s="39">
        <f t="shared" si="7"/>
        <v>4700</v>
      </c>
      <c r="G31" s="39">
        <f>+E31*$G$6</f>
        <v>933</v>
      </c>
      <c r="H31" s="39"/>
      <c r="I31" s="40">
        <f t="shared" si="0"/>
        <v>5633</v>
      </c>
      <c r="J31" s="41">
        <f t="shared" si="1"/>
        <v>0.0009336979943643295</v>
      </c>
      <c r="K31" s="32"/>
      <c r="L31" s="32">
        <f t="shared" si="2"/>
        <v>0.0009986882482955124</v>
      </c>
      <c r="M31" s="38">
        <v>0.001</v>
      </c>
      <c r="N31" s="33">
        <f t="shared" si="5"/>
        <v>5085.244600309882</v>
      </c>
      <c r="O31" s="33">
        <f>+E31*$O$6</f>
        <v>941.397</v>
      </c>
      <c r="P31" s="42"/>
      <c r="Q31" s="40">
        <v>6026.641600309882</v>
      </c>
      <c r="R31" s="41">
        <f t="shared" si="3"/>
        <v>0.0009923140337276444</v>
      </c>
      <c r="S31" s="39">
        <f t="shared" si="4"/>
        <v>393.64160030988205</v>
      </c>
    </row>
    <row r="32" spans="1:19" s="35" customFormat="1" ht="15.75">
      <c r="A32" s="36">
        <v>25</v>
      </c>
      <c r="B32" s="37" t="s">
        <v>37</v>
      </c>
      <c r="C32" s="60"/>
      <c r="D32" s="38"/>
      <c r="E32" s="38"/>
      <c r="F32" s="39"/>
      <c r="G32" s="39"/>
      <c r="H32" s="39">
        <v>40000</v>
      </c>
      <c r="I32" s="40">
        <f t="shared" si="0"/>
        <v>40000</v>
      </c>
      <c r="J32" s="41">
        <f t="shared" si="1"/>
        <v>0.006630200563567048</v>
      </c>
      <c r="K32" s="32"/>
      <c r="L32" s="32">
        <f t="shared" si="2"/>
        <v>0.008603062326323489</v>
      </c>
      <c r="M32" s="38"/>
      <c r="N32" s="33">
        <f t="shared" si="5"/>
        <v>43806.139018590555</v>
      </c>
      <c r="O32" s="33"/>
      <c r="P32" s="42"/>
      <c r="Q32" s="40">
        <v>43806.139018590555</v>
      </c>
      <c r="R32" s="41">
        <f t="shared" si="3"/>
        <v>0.007212880638088119</v>
      </c>
      <c r="S32" s="39">
        <f t="shared" si="4"/>
        <v>3806.1390185905548</v>
      </c>
    </row>
    <row r="33" spans="1:19" s="35" customFormat="1" ht="15.75">
      <c r="A33" s="36">
        <v>26</v>
      </c>
      <c r="B33" s="37" t="s">
        <v>38</v>
      </c>
      <c r="C33" s="60"/>
      <c r="D33" s="38">
        <v>0.00878</v>
      </c>
      <c r="E33" s="38">
        <v>0.00441</v>
      </c>
      <c r="F33" s="39">
        <f>+$F$6*D33</f>
        <v>41266</v>
      </c>
      <c r="G33" s="39">
        <f>+E33*$G$6</f>
        <v>4114.53</v>
      </c>
      <c r="H33" s="39"/>
      <c r="I33" s="40">
        <f t="shared" si="0"/>
        <v>45380.53</v>
      </c>
      <c r="J33" s="41">
        <f t="shared" si="1"/>
        <v>0.007522050389524283</v>
      </c>
      <c r="K33" s="32"/>
      <c r="L33" s="32">
        <f t="shared" si="2"/>
        <v>0.008364742071932971</v>
      </c>
      <c r="M33" s="38">
        <v>0.00441</v>
      </c>
      <c r="N33" s="33">
        <f t="shared" si="5"/>
        <v>42592.63040982073</v>
      </c>
      <c r="O33" s="33">
        <f>+E33*$O$6</f>
        <v>4151.56077</v>
      </c>
      <c r="P33" s="42"/>
      <c r="Q33" s="40">
        <v>46744.19117982073</v>
      </c>
      <c r="R33" s="41">
        <f t="shared" si="3"/>
        <v>0.007696644330168735</v>
      </c>
      <c r="S33" s="39">
        <f t="shared" si="4"/>
        <v>1363.6611798207305</v>
      </c>
    </row>
    <row r="34" spans="1:19" s="35" customFormat="1" ht="15.75">
      <c r="A34" s="36">
        <v>27</v>
      </c>
      <c r="B34" s="37" t="s">
        <v>39</v>
      </c>
      <c r="C34" s="60"/>
      <c r="D34" s="38">
        <v>0.10153</v>
      </c>
      <c r="E34" s="38">
        <v>0.05102</v>
      </c>
      <c r="F34" s="39">
        <f>+$F$6*D34</f>
        <v>477191</v>
      </c>
      <c r="G34" s="39">
        <f>+E34*$G$6</f>
        <v>47601.66</v>
      </c>
      <c r="H34" s="39"/>
      <c r="I34" s="40">
        <f t="shared" si="0"/>
        <v>524792.66</v>
      </c>
      <c r="J34" s="41">
        <f t="shared" si="1"/>
        <v>0.08698701475219626</v>
      </c>
      <c r="K34" s="32"/>
      <c r="L34" s="32">
        <f t="shared" si="2"/>
        <v>0.09134568816199946</v>
      </c>
      <c r="M34" s="38">
        <v>0.05102</v>
      </c>
      <c r="N34" s="33">
        <f t="shared" si="5"/>
        <v>465125.29638773506</v>
      </c>
      <c r="O34" s="33">
        <f>+E34*$O$6</f>
        <v>48030.074940000006</v>
      </c>
      <c r="P34" s="42"/>
      <c r="Q34" s="40">
        <v>513155.3713277351</v>
      </c>
      <c r="R34" s="41">
        <f t="shared" si="3"/>
        <v>0.08449337296331824</v>
      </c>
      <c r="S34" s="39">
        <f t="shared" si="4"/>
        <v>-11637.288672264956</v>
      </c>
    </row>
    <row r="35" spans="1:19" s="35" customFormat="1" ht="15.75">
      <c r="A35" s="36">
        <v>28</v>
      </c>
      <c r="B35" s="37" t="s">
        <v>40</v>
      </c>
      <c r="C35" s="60"/>
      <c r="D35" s="38"/>
      <c r="E35" s="38">
        <v>0.1569</v>
      </c>
      <c r="F35" s="39"/>
      <c r="G35" s="39">
        <f>+E35*$G$6</f>
        <v>146387.7</v>
      </c>
      <c r="H35" s="39">
        <v>40000</v>
      </c>
      <c r="I35" s="40">
        <f t="shared" si="0"/>
        <v>186387.7</v>
      </c>
      <c r="J35" s="41">
        <f t="shared" si="1"/>
        <v>0.03089469583954915</v>
      </c>
      <c r="K35" s="32"/>
      <c r="L35" s="32">
        <f t="shared" si="2"/>
        <v>0.009937241688569657</v>
      </c>
      <c r="M35" s="38">
        <v>0.1569</v>
      </c>
      <c r="N35" s="33">
        <f t="shared" si="5"/>
        <v>50599.67885375605</v>
      </c>
      <c r="O35" s="33">
        <f>+E35*$O$6</f>
        <v>147705.1893</v>
      </c>
      <c r="P35" s="42"/>
      <c r="Q35" s="40">
        <v>198304.86815375605</v>
      </c>
      <c r="R35" s="41">
        <f t="shared" si="3"/>
        <v>0.03265180123128015</v>
      </c>
      <c r="S35" s="39">
        <f t="shared" si="4"/>
        <v>11917.168153756036</v>
      </c>
    </row>
    <row r="36" spans="1:19" s="35" customFormat="1" ht="15.75">
      <c r="A36" s="36">
        <v>29</v>
      </c>
      <c r="B36" s="37" t="s">
        <v>41</v>
      </c>
      <c r="C36" s="60"/>
      <c r="D36" s="38"/>
      <c r="E36" s="38">
        <v>0.02723</v>
      </c>
      <c r="F36" s="39"/>
      <c r="G36" s="39">
        <f>+E36*$G$6</f>
        <v>25405.59</v>
      </c>
      <c r="H36" s="39">
        <v>40000</v>
      </c>
      <c r="I36" s="40">
        <f t="shared" si="0"/>
        <v>65405.59</v>
      </c>
      <c r="J36" s="41">
        <f t="shared" si="1"/>
        <v>0.010841304491960881</v>
      </c>
      <c r="K36" s="32"/>
      <c r="L36" s="32">
        <f t="shared" si="2"/>
        <v>0.00791418302772182</v>
      </c>
      <c r="M36" s="38">
        <v>0.02723</v>
      </c>
      <c r="N36" s="33">
        <f t="shared" si="5"/>
        <v>40298.418026120424</v>
      </c>
      <c r="O36" s="33">
        <f>+E36*$O$6</f>
        <v>25634.24031</v>
      </c>
      <c r="P36" s="42"/>
      <c r="Q36" s="40">
        <v>65932.65833612042</v>
      </c>
      <c r="R36" s="41">
        <f t="shared" si="3"/>
        <v>0.010856112987461896</v>
      </c>
      <c r="S36" s="39">
        <f t="shared" si="4"/>
        <v>527.0683361204283</v>
      </c>
    </row>
    <row r="37" spans="1:19" s="35" customFormat="1" ht="15.75">
      <c r="A37" s="36">
        <v>30</v>
      </c>
      <c r="B37" s="37" t="s">
        <v>42</v>
      </c>
      <c r="C37" s="60"/>
      <c r="D37" s="38">
        <v>0.00133</v>
      </c>
      <c r="E37" s="38"/>
      <c r="F37" s="39">
        <f aca="true" t="shared" si="8" ref="F37:F60">+$F$6*D37</f>
        <v>6251</v>
      </c>
      <c r="G37" s="39"/>
      <c r="H37" s="39"/>
      <c r="I37" s="40">
        <f t="shared" si="0"/>
        <v>6251</v>
      </c>
      <c r="J37" s="41">
        <f t="shared" si="1"/>
        <v>0.0010361345930714405</v>
      </c>
      <c r="K37" s="32"/>
      <c r="L37" s="32">
        <f t="shared" si="2"/>
        <v>0.001662337634087713</v>
      </c>
      <c r="M37" s="38"/>
      <c r="N37" s="33">
        <f t="shared" si="5"/>
        <v>8464.496795735884</v>
      </c>
      <c r="O37" s="33"/>
      <c r="P37" s="42"/>
      <c r="Q37" s="40">
        <v>8464.496795735884</v>
      </c>
      <c r="R37" s="41">
        <f t="shared" si="3"/>
        <v>0.0013937180134321423</v>
      </c>
      <c r="S37" s="39">
        <f t="shared" si="4"/>
        <v>2213.496795735884</v>
      </c>
    </row>
    <row r="38" spans="1:19" s="35" customFormat="1" ht="15.75">
      <c r="A38" s="36">
        <v>31</v>
      </c>
      <c r="B38" s="37" t="s">
        <v>43</v>
      </c>
      <c r="C38" s="60"/>
      <c r="D38" s="38">
        <v>0.001</v>
      </c>
      <c r="E38" s="38"/>
      <c r="F38" s="39">
        <f t="shared" si="8"/>
        <v>4700</v>
      </c>
      <c r="G38" s="39"/>
      <c r="H38" s="39"/>
      <c r="I38" s="40">
        <f t="shared" si="0"/>
        <v>4700</v>
      </c>
      <c r="J38" s="41">
        <f t="shared" si="1"/>
        <v>0.0007790485662191281</v>
      </c>
      <c r="K38" s="32"/>
      <c r="L38" s="32">
        <f t="shared" si="2"/>
        <v>0.000982262150651393</v>
      </c>
      <c r="M38" s="38"/>
      <c r="N38" s="33">
        <f t="shared" si="5"/>
        <v>5001.60416047144</v>
      </c>
      <c r="O38" s="33"/>
      <c r="P38" s="42"/>
      <c r="Q38" s="40">
        <v>5001.60416047144</v>
      </c>
      <c r="R38" s="41">
        <f t="shared" si="3"/>
        <v>0.0008235369429187865</v>
      </c>
      <c r="S38" s="39">
        <f t="shared" si="4"/>
        <v>301.6041604714401</v>
      </c>
    </row>
    <row r="39" spans="1:19" s="35" customFormat="1" ht="15.75">
      <c r="A39" s="36">
        <v>32</v>
      </c>
      <c r="B39" s="37" t="s">
        <v>44</v>
      </c>
      <c r="C39" s="60"/>
      <c r="D39" s="38">
        <v>0.00192</v>
      </c>
      <c r="E39" s="38"/>
      <c r="F39" s="39">
        <f t="shared" si="8"/>
        <v>9024</v>
      </c>
      <c r="G39" s="39"/>
      <c r="H39" s="39"/>
      <c r="I39" s="40">
        <f t="shared" si="0"/>
        <v>9024</v>
      </c>
      <c r="J39" s="41">
        <f t="shared" si="1"/>
        <v>0.001495773247140726</v>
      </c>
      <c r="K39" s="32"/>
      <c r="L39" s="32">
        <f t="shared" si="2"/>
        <v>0.002247841999033167</v>
      </c>
      <c r="M39" s="38"/>
      <c r="N39" s="33">
        <f t="shared" si="5"/>
        <v>11445.840488703536</v>
      </c>
      <c r="O39" s="33"/>
      <c r="P39" s="42"/>
      <c r="Q39" s="40">
        <v>11445.840488703536</v>
      </c>
      <c r="R39" s="41">
        <f t="shared" si="3"/>
        <v>0.0018846098537143128</v>
      </c>
      <c r="S39" s="39">
        <f t="shared" si="4"/>
        <v>2421.840488703536</v>
      </c>
    </row>
    <row r="40" spans="1:19" s="35" customFormat="1" ht="15.75">
      <c r="A40" s="36">
        <v>33</v>
      </c>
      <c r="B40" s="37" t="s">
        <v>45</v>
      </c>
      <c r="C40" s="60"/>
      <c r="D40" s="38">
        <v>0.00182</v>
      </c>
      <c r="E40" s="38">
        <v>0.001</v>
      </c>
      <c r="F40" s="39">
        <f t="shared" si="8"/>
        <v>8554</v>
      </c>
      <c r="G40" s="39">
        <f>+E40*$G$6</f>
        <v>933</v>
      </c>
      <c r="H40" s="39"/>
      <c r="I40" s="40">
        <f t="shared" si="0"/>
        <v>9487</v>
      </c>
      <c r="J40" s="41">
        <f t="shared" si="1"/>
        <v>0.0015725178186640147</v>
      </c>
      <c r="K40" s="32"/>
      <c r="L40" s="32">
        <f aca="true" t="shared" si="9" ref="L40:L60">+N40/$N$62</f>
        <v>0.00189484324228312</v>
      </c>
      <c r="M40" s="38">
        <v>0.001</v>
      </c>
      <c r="N40" s="33">
        <f t="shared" si="5"/>
        <v>9648.397668340927</v>
      </c>
      <c r="O40" s="33">
        <f>+E40*$O$6</f>
        <v>941.397</v>
      </c>
      <c r="P40" s="42"/>
      <c r="Q40" s="40">
        <v>10589.794668340928</v>
      </c>
      <c r="R40" s="41">
        <f t="shared" si="3"/>
        <v>0.0017436580040114814</v>
      </c>
      <c r="S40" s="39">
        <f aca="true" t="shared" si="10" ref="S40:S61">+Q40-I40</f>
        <v>1102.7946683409282</v>
      </c>
    </row>
    <row r="41" spans="1:19" s="35" customFormat="1" ht="15.75">
      <c r="A41" s="36">
        <v>34</v>
      </c>
      <c r="B41" s="37" t="s">
        <v>46</v>
      </c>
      <c r="C41" s="60"/>
      <c r="D41" s="38">
        <v>0.001</v>
      </c>
      <c r="E41" s="38"/>
      <c r="F41" s="39">
        <f t="shared" si="8"/>
        <v>4700</v>
      </c>
      <c r="G41" s="39"/>
      <c r="H41" s="39"/>
      <c r="I41" s="40">
        <f t="shared" si="0"/>
        <v>4700</v>
      </c>
      <c r="J41" s="41">
        <f t="shared" si="1"/>
        <v>0.0007790485662191281</v>
      </c>
      <c r="K41" s="32"/>
      <c r="L41" s="32">
        <f t="shared" si="9"/>
        <v>0.0010133293718476877</v>
      </c>
      <c r="M41" s="38"/>
      <c r="N41" s="33">
        <f t="shared" si="5"/>
        <v>5159.796087836888</v>
      </c>
      <c r="O41" s="33"/>
      <c r="P41" s="42"/>
      <c r="Q41" s="40">
        <v>5159.796087836888</v>
      </c>
      <c r="R41" s="41">
        <f t="shared" si="3"/>
        <v>0.0008495839654493923</v>
      </c>
      <c r="S41" s="39">
        <f t="shared" si="10"/>
        <v>459.79608783688764</v>
      </c>
    </row>
    <row r="42" spans="1:19" s="35" customFormat="1" ht="15.75">
      <c r="A42" s="36">
        <v>35</v>
      </c>
      <c r="B42" s="37" t="s">
        <v>47</v>
      </c>
      <c r="C42" s="60"/>
      <c r="D42" s="38"/>
      <c r="E42" s="38">
        <v>0.02825</v>
      </c>
      <c r="F42" s="39"/>
      <c r="G42" s="39">
        <f>+E42*$G$6</f>
        <v>26357.25</v>
      </c>
      <c r="H42" s="39">
        <v>40000</v>
      </c>
      <c r="I42" s="40">
        <f t="shared" si="0"/>
        <v>66357.25</v>
      </c>
      <c r="J42" s="41">
        <f t="shared" si="1"/>
        <v>0.010999046908668987</v>
      </c>
      <c r="K42" s="32"/>
      <c r="L42" s="32">
        <f t="shared" si="9"/>
        <v>0.007966505296696142</v>
      </c>
      <c r="M42" s="38">
        <v>0.02825</v>
      </c>
      <c r="N42" s="33">
        <f t="shared" si="5"/>
        <v>40564.83904011727</v>
      </c>
      <c r="O42" s="33">
        <f>+E42*$O$6</f>
        <v>26594.46525</v>
      </c>
      <c r="P42" s="42"/>
      <c r="Q42" s="40">
        <v>67159.30429011727</v>
      </c>
      <c r="R42" s="41">
        <f t="shared" si="3"/>
        <v>0.011058085839888316</v>
      </c>
      <c r="S42" s="39">
        <f t="shared" si="10"/>
        <v>802.0542901172739</v>
      </c>
    </row>
    <row r="43" spans="1:19" s="35" customFormat="1" ht="15.75">
      <c r="A43" s="36">
        <v>36</v>
      </c>
      <c r="B43" s="37" t="s">
        <v>48</v>
      </c>
      <c r="C43" s="60"/>
      <c r="D43" s="38">
        <v>0.001</v>
      </c>
      <c r="E43" s="38"/>
      <c r="F43" s="39">
        <f t="shared" si="8"/>
        <v>4700</v>
      </c>
      <c r="G43" s="39"/>
      <c r="H43" s="39"/>
      <c r="I43" s="40">
        <f t="shared" si="0"/>
        <v>4700</v>
      </c>
      <c r="J43" s="41">
        <f t="shared" si="1"/>
        <v>0.0007790485662191281</v>
      </c>
      <c r="K43" s="32"/>
      <c r="L43" s="32">
        <f t="shared" si="9"/>
        <v>0.0012096696683731607</v>
      </c>
      <c r="M43" s="38"/>
      <c r="N43" s="33">
        <f t="shared" si="5"/>
        <v>6159.545944144363</v>
      </c>
      <c r="O43" s="33"/>
      <c r="P43" s="42"/>
      <c r="Q43" s="40">
        <v>6159.545944144363</v>
      </c>
      <c r="R43" s="41">
        <f t="shared" si="3"/>
        <v>0.0010141973402649931</v>
      </c>
      <c r="S43" s="39">
        <f t="shared" si="10"/>
        <v>1459.5459441443627</v>
      </c>
    </row>
    <row r="44" spans="1:19" s="35" customFormat="1" ht="15.75">
      <c r="A44" s="36">
        <v>37</v>
      </c>
      <c r="B44" s="37" t="s">
        <v>49</v>
      </c>
      <c r="C44" s="60"/>
      <c r="D44" s="38">
        <v>0.001</v>
      </c>
      <c r="E44" s="38"/>
      <c r="F44" s="39">
        <f t="shared" si="8"/>
        <v>4700</v>
      </c>
      <c r="G44" s="39"/>
      <c r="H44" s="39"/>
      <c r="I44" s="40">
        <f t="shared" si="0"/>
        <v>4700</v>
      </c>
      <c r="J44" s="41">
        <f t="shared" si="1"/>
        <v>0.0007790485662191281</v>
      </c>
      <c r="K44" s="32"/>
      <c r="L44" s="32">
        <f t="shared" si="9"/>
        <v>0.001047874603775245</v>
      </c>
      <c r="M44" s="38"/>
      <c r="N44" s="33">
        <f t="shared" si="5"/>
        <v>5335.697781309185</v>
      </c>
      <c r="O44" s="33"/>
      <c r="P44" s="42"/>
      <c r="Q44" s="40">
        <v>5335.697781309185</v>
      </c>
      <c r="R44" s="41">
        <f t="shared" si="3"/>
        <v>0.000878546981763494</v>
      </c>
      <c r="S44" s="39">
        <f t="shared" si="10"/>
        <v>635.6977813091853</v>
      </c>
    </row>
    <row r="45" spans="1:19" s="35" customFormat="1" ht="15.75">
      <c r="A45" s="36">
        <v>38</v>
      </c>
      <c r="B45" s="37" t="s">
        <v>50</v>
      </c>
      <c r="C45" s="60"/>
      <c r="D45" s="38">
        <v>0.04032</v>
      </c>
      <c r="E45" s="38">
        <v>0.02026</v>
      </c>
      <c r="F45" s="39">
        <f t="shared" si="8"/>
        <v>189504</v>
      </c>
      <c r="G45" s="39">
        <f>+E45*$G$6</f>
        <v>18902.58</v>
      </c>
      <c r="H45" s="39"/>
      <c r="I45" s="40">
        <f t="shared" si="0"/>
        <v>208406.58000000002</v>
      </c>
      <c r="J45" s="41">
        <f t="shared" si="1"/>
        <v>0.034544435604177026</v>
      </c>
      <c r="K45" s="32"/>
      <c r="L45" s="32">
        <f t="shared" si="9"/>
        <v>0.036808597396567416</v>
      </c>
      <c r="M45" s="38">
        <v>0.02026</v>
      </c>
      <c r="N45" s="33">
        <f t="shared" si="5"/>
        <v>187426.57828941228</v>
      </c>
      <c r="O45" s="33">
        <f>+E45*$O$6</f>
        <v>19072.70322</v>
      </c>
      <c r="P45" s="42"/>
      <c r="Q45" s="40">
        <v>206499.28150941228</v>
      </c>
      <c r="R45" s="41">
        <f t="shared" si="3"/>
        <v>0.034001048774151256</v>
      </c>
      <c r="S45" s="39">
        <f t="shared" si="10"/>
        <v>-1907.2984905877383</v>
      </c>
    </row>
    <row r="46" spans="1:19" s="35" customFormat="1" ht="15.75">
      <c r="A46" s="36">
        <v>39</v>
      </c>
      <c r="B46" s="37" t="s">
        <v>51</v>
      </c>
      <c r="C46" s="60"/>
      <c r="D46" s="38"/>
      <c r="E46" s="38">
        <v>0.00376</v>
      </c>
      <c r="F46" s="39"/>
      <c r="G46" s="39">
        <f>+E46*$G$6</f>
        <v>3508.08</v>
      </c>
      <c r="H46" s="39">
        <v>40000</v>
      </c>
      <c r="I46" s="40">
        <f t="shared" si="0"/>
        <v>43508.08</v>
      </c>
      <c r="J46" s="41">
        <f t="shared" si="1"/>
        <v>0.007211682413393005</v>
      </c>
      <c r="K46" s="32"/>
      <c r="L46" s="32">
        <f t="shared" si="9"/>
        <v>0.007377551477184023</v>
      </c>
      <c r="M46" s="38">
        <v>0.00376</v>
      </c>
      <c r="N46" s="33">
        <f t="shared" si="5"/>
        <v>37565.93098686093</v>
      </c>
      <c r="O46" s="33">
        <f>+E46*$O$6</f>
        <v>3539.65272</v>
      </c>
      <c r="P46" s="42"/>
      <c r="Q46" s="40">
        <v>41105.583706860925</v>
      </c>
      <c r="R46" s="41">
        <f t="shared" si="3"/>
        <v>0.006768221885765889</v>
      </c>
      <c r="S46" s="39">
        <f t="shared" si="10"/>
        <v>-2402.4962931390764</v>
      </c>
    </row>
    <row r="47" spans="1:19" s="35" customFormat="1" ht="15.75">
      <c r="A47" s="36">
        <v>40</v>
      </c>
      <c r="B47" s="37" t="s">
        <v>52</v>
      </c>
      <c r="C47" s="60"/>
      <c r="D47" s="38">
        <v>0.02456</v>
      </c>
      <c r="E47" s="38">
        <v>0.01234</v>
      </c>
      <c r="F47" s="39">
        <f t="shared" si="8"/>
        <v>115432</v>
      </c>
      <c r="G47" s="39">
        <f>+E47*$G$6</f>
        <v>11513.220000000001</v>
      </c>
      <c r="H47" s="39"/>
      <c r="I47" s="40">
        <f t="shared" si="0"/>
        <v>126945.22</v>
      </c>
      <c r="J47" s="41">
        <f t="shared" si="1"/>
        <v>0.021041806729653573</v>
      </c>
      <c r="K47" s="32"/>
      <c r="L47" s="32">
        <f t="shared" si="9"/>
        <v>0.02259633854134005</v>
      </c>
      <c r="M47" s="38">
        <v>0.01234</v>
      </c>
      <c r="N47" s="33">
        <f t="shared" si="5"/>
        <v>115058.83717991068</v>
      </c>
      <c r="O47" s="33">
        <f>+E47*$O$6</f>
        <v>11616.83898</v>
      </c>
      <c r="P47" s="42"/>
      <c r="Q47" s="40">
        <v>126675.67615991068</v>
      </c>
      <c r="R47" s="41">
        <f t="shared" si="3"/>
        <v>0.020857727988827863</v>
      </c>
      <c r="S47" s="39">
        <f t="shared" si="10"/>
        <v>-269.5438400893181</v>
      </c>
    </row>
    <row r="48" spans="1:19" s="35" customFormat="1" ht="15.75">
      <c r="A48" s="36">
        <v>41</v>
      </c>
      <c r="B48" s="37" t="s">
        <v>53</v>
      </c>
      <c r="C48" s="60"/>
      <c r="D48" s="38">
        <v>0.02229</v>
      </c>
      <c r="E48" s="38">
        <v>0.0112</v>
      </c>
      <c r="F48" s="39">
        <f t="shared" si="8"/>
        <v>104763</v>
      </c>
      <c r="G48" s="39">
        <f>+E48*$G$6</f>
        <v>10449.6</v>
      </c>
      <c r="H48" s="39"/>
      <c r="I48" s="40">
        <f t="shared" si="0"/>
        <v>115212.6</v>
      </c>
      <c r="J48" s="41">
        <f t="shared" si="1"/>
        <v>0.01909706613625062</v>
      </c>
      <c r="K48" s="32"/>
      <c r="L48" s="32">
        <f t="shared" si="9"/>
        <v>0.020971093398671994</v>
      </c>
      <c r="M48" s="38">
        <v>0.0112</v>
      </c>
      <c r="N48" s="33">
        <f t="shared" si="5"/>
        <v>106783.21252923687</v>
      </c>
      <c r="O48" s="33">
        <f>+E48*$O$6</f>
        <v>10543.6464</v>
      </c>
      <c r="P48" s="42"/>
      <c r="Q48" s="40">
        <v>117326.85892923687</v>
      </c>
      <c r="R48" s="41">
        <f t="shared" si="3"/>
        <v>0.019318402581410998</v>
      </c>
      <c r="S48" s="39">
        <f t="shared" si="10"/>
        <v>2114.258929236865</v>
      </c>
    </row>
    <row r="49" spans="1:19" s="35" customFormat="1" ht="15.75">
      <c r="A49" s="36">
        <v>42</v>
      </c>
      <c r="B49" s="37" t="s">
        <v>54</v>
      </c>
      <c r="C49" s="60"/>
      <c r="D49" s="38">
        <v>0.01059</v>
      </c>
      <c r="E49" s="38">
        <v>0.00532</v>
      </c>
      <c r="F49" s="39">
        <f t="shared" si="8"/>
        <v>49773</v>
      </c>
      <c r="G49" s="39">
        <f>+E49*$G$6</f>
        <v>4963.56</v>
      </c>
      <c r="H49" s="39"/>
      <c r="I49" s="40">
        <f t="shared" si="0"/>
        <v>54736.56</v>
      </c>
      <c r="J49" s="41">
        <f t="shared" si="1"/>
        <v>0.009072859273993037</v>
      </c>
      <c r="K49" s="32"/>
      <c r="L49" s="32">
        <f t="shared" si="9"/>
        <v>0.010008700897166439</v>
      </c>
      <c r="M49" s="38">
        <v>0.00532</v>
      </c>
      <c r="N49" s="33">
        <f t="shared" si="5"/>
        <v>50963.543708759</v>
      </c>
      <c r="O49" s="33">
        <f>+E49*$O$6</f>
        <v>5008.23204</v>
      </c>
      <c r="P49" s="42"/>
      <c r="Q49" s="40">
        <v>55971.775748759006</v>
      </c>
      <c r="R49" s="41">
        <f t="shared" si="3"/>
        <v>0.009216008226753407</v>
      </c>
      <c r="S49" s="39">
        <f t="shared" si="10"/>
        <v>1235.2157487590084</v>
      </c>
    </row>
    <row r="50" spans="1:19" s="35" customFormat="1" ht="15.75">
      <c r="A50" s="36">
        <v>43</v>
      </c>
      <c r="B50" s="37" t="s">
        <v>55</v>
      </c>
      <c r="C50" s="60"/>
      <c r="D50" s="38">
        <v>0.00795</v>
      </c>
      <c r="E50" s="38"/>
      <c r="F50" s="39">
        <f t="shared" si="8"/>
        <v>37365</v>
      </c>
      <c r="G50" s="39"/>
      <c r="H50" s="39"/>
      <c r="I50" s="40">
        <f t="shared" si="0"/>
        <v>37365</v>
      </c>
      <c r="J50" s="41">
        <f t="shared" si="1"/>
        <v>0.006193436101442068</v>
      </c>
      <c r="K50" s="32"/>
      <c r="L50" s="32">
        <f t="shared" si="9"/>
        <v>0.007918029861651589</v>
      </c>
      <c r="M50" s="38"/>
      <c r="N50" s="33">
        <f t="shared" si="5"/>
        <v>40318.00581190145</v>
      </c>
      <c r="O50" s="33"/>
      <c r="P50" s="42"/>
      <c r="Q50" s="40">
        <v>40318.00581190145</v>
      </c>
      <c r="R50" s="41">
        <f t="shared" si="3"/>
        <v>0.006638543592339285</v>
      </c>
      <c r="S50" s="39">
        <f t="shared" si="10"/>
        <v>2953.00581190145</v>
      </c>
    </row>
    <row r="51" spans="1:19" s="35" customFormat="1" ht="15.75">
      <c r="A51" s="36">
        <v>44</v>
      </c>
      <c r="B51" s="37" t="s">
        <v>56</v>
      </c>
      <c r="C51" s="60"/>
      <c r="D51" s="38">
        <v>0.04953</v>
      </c>
      <c r="E51" s="38"/>
      <c r="F51" s="39">
        <f t="shared" si="8"/>
        <v>232791</v>
      </c>
      <c r="G51" s="39"/>
      <c r="H51" s="39"/>
      <c r="I51" s="40">
        <f t="shared" si="0"/>
        <v>232791</v>
      </c>
      <c r="J51" s="41">
        <f t="shared" si="1"/>
        <v>0.03858627548483341</v>
      </c>
      <c r="K51" s="32"/>
      <c r="L51" s="32">
        <f t="shared" si="9"/>
        <v>0.04793360001439688</v>
      </c>
      <c r="M51" s="38"/>
      <c r="N51" s="33">
        <f t="shared" si="5"/>
        <v>244074.2454541214</v>
      </c>
      <c r="O51" s="33"/>
      <c r="P51" s="42"/>
      <c r="Q51" s="40">
        <v>244074.2454541214</v>
      </c>
      <c r="R51" s="41">
        <f t="shared" si="3"/>
        <v>0.04018793800898279</v>
      </c>
      <c r="S51" s="39">
        <f t="shared" si="10"/>
        <v>11283.24545412141</v>
      </c>
    </row>
    <row r="52" spans="1:19" s="35" customFormat="1" ht="15.75">
      <c r="A52" s="36">
        <v>45</v>
      </c>
      <c r="B52" s="37" t="s">
        <v>57</v>
      </c>
      <c r="C52" s="60"/>
      <c r="D52" s="38">
        <v>0.0018</v>
      </c>
      <c r="E52" s="38"/>
      <c r="F52" s="39">
        <f t="shared" si="8"/>
        <v>8460</v>
      </c>
      <c r="G52" s="39"/>
      <c r="H52" s="39"/>
      <c r="I52" s="40">
        <f t="shared" si="0"/>
        <v>8460</v>
      </c>
      <c r="J52" s="41">
        <f t="shared" si="1"/>
        <v>0.0014022874191944306</v>
      </c>
      <c r="K52" s="32"/>
      <c r="L52" s="32">
        <f t="shared" si="9"/>
        <v>0.002154668112256167</v>
      </c>
      <c r="M52" s="38"/>
      <c r="N52" s="33">
        <f t="shared" si="5"/>
        <v>10971.406144020606</v>
      </c>
      <c r="O52" s="33"/>
      <c r="P52" s="42"/>
      <c r="Q52" s="40">
        <v>10971.406144020606</v>
      </c>
      <c r="R52" s="41">
        <f t="shared" si="3"/>
        <v>0.0018064920744378676</v>
      </c>
      <c r="S52" s="39">
        <f t="shared" si="10"/>
        <v>2511.406144020606</v>
      </c>
    </row>
    <row r="53" spans="1:19" s="35" customFormat="1" ht="15.75">
      <c r="A53" s="36">
        <v>46</v>
      </c>
      <c r="B53" s="37" t="s">
        <v>58</v>
      </c>
      <c r="C53" s="60"/>
      <c r="D53" s="38">
        <v>0.0045</v>
      </c>
      <c r="E53" s="38">
        <v>0.00226</v>
      </c>
      <c r="F53" s="39">
        <f t="shared" si="8"/>
        <v>21150</v>
      </c>
      <c r="G53" s="39">
        <f>+E53*$G$6</f>
        <v>2108.58</v>
      </c>
      <c r="H53" s="39"/>
      <c r="I53" s="40">
        <f t="shared" si="0"/>
        <v>23258.58</v>
      </c>
      <c r="J53" s="41">
        <f t="shared" si="1"/>
        <v>0.003855226255594232</v>
      </c>
      <c r="K53" s="32"/>
      <c r="L53" s="32">
        <f t="shared" si="9"/>
        <v>0.004604650722368832</v>
      </c>
      <c r="M53" s="38">
        <v>0.00226</v>
      </c>
      <c r="N53" s="33">
        <f t="shared" si="5"/>
        <v>23446.531249570053</v>
      </c>
      <c r="O53" s="33">
        <f>+E53*$O$6</f>
        <v>2127.5572199999997</v>
      </c>
      <c r="P53" s="42"/>
      <c r="Q53" s="40">
        <v>25574.08846957005</v>
      </c>
      <c r="R53" s="41">
        <f t="shared" si="3"/>
        <v>0.004210890338466754</v>
      </c>
      <c r="S53" s="39">
        <f t="shared" si="10"/>
        <v>2315.50846957005</v>
      </c>
    </row>
    <row r="54" spans="1:19" s="35" customFormat="1" ht="15.75">
      <c r="A54" s="36">
        <v>47</v>
      </c>
      <c r="B54" s="37" t="s">
        <v>59</v>
      </c>
      <c r="C54" s="60"/>
      <c r="D54" s="38">
        <v>0.0023</v>
      </c>
      <c r="E54" s="38"/>
      <c r="F54" s="39">
        <f t="shared" si="8"/>
        <v>10810</v>
      </c>
      <c r="G54" s="39"/>
      <c r="H54" s="39"/>
      <c r="I54" s="40">
        <f t="shared" si="0"/>
        <v>10810</v>
      </c>
      <c r="J54" s="41">
        <f t="shared" si="1"/>
        <v>0.0017918117023039946</v>
      </c>
      <c r="K54" s="32"/>
      <c r="L54" s="32">
        <f t="shared" si="9"/>
        <v>0.0025675428893056663</v>
      </c>
      <c r="M54" s="38"/>
      <c r="N54" s="33">
        <f t="shared" si="5"/>
        <v>13073.733105590949</v>
      </c>
      <c r="O54" s="33"/>
      <c r="P54" s="42"/>
      <c r="Q54" s="40">
        <v>13073.733105590949</v>
      </c>
      <c r="R54" s="41">
        <f t="shared" si="3"/>
        <v>0.002152649799719388</v>
      </c>
      <c r="S54" s="39">
        <f t="shared" si="10"/>
        <v>2263.733105590949</v>
      </c>
    </row>
    <row r="55" spans="1:19" s="35" customFormat="1" ht="15.75">
      <c r="A55" s="36">
        <v>48</v>
      </c>
      <c r="B55" s="37" t="s">
        <v>60</v>
      </c>
      <c r="C55" s="60"/>
      <c r="D55" s="38">
        <v>0.06974</v>
      </c>
      <c r="E55" s="38">
        <v>0.03505</v>
      </c>
      <c r="F55" s="39">
        <f t="shared" si="8"/>
        <v>327778</v>
      </c>
      <c r="G55" s="39">
        <f>+E55*$G$6</f>
        <v>32701.649999999998</v>
      </c>
      <c r="H55" s="39"/>
      <c r="I55" s="40">
        <f t="shared" si="0"/>
        <v>360479.65</v>
      </c>
      <c r="J55" s="41">
        <f t="shared" si="1"/>
        <v>0.05975130946461131</v>
      </c>
      <c r="K55" s="32"/>
      <c r="L55" s="32">
        <f t="shared" si="9"/>
        <v>0.06304772493446685</v>
      </c>
      <c r="M55" s="38">
        <v>0.03505</v>
      </c>
      <c r="N55" s="33">
        <f t="shared" si="5"/>
        <v>321034.2199700649</v>
      </c>
      <c r="O55" s="33">
        <f>+E55*$O$6</f>
        <v>32995.96485</v>
      </c>
      <c r="P55" s="42"/>
      <c r="Q55" s="40">
        <v>354030.18482006487</v>
      </c>
      <c r="R55" s="41">
        <f t="shared" si="3"/>
        <v>0.05829268505730923</v>
      </c>
      <c r="S55" s="39">
        <f t="shared" si="10"/>
        <v>-6449.465179935156</v>
      </c>
    </row>
    <row r="56" spans="1:19" s="35" customFormat="1" ht="15.75">
      <c r="A56" s="36">
        <v>49</v>
      </c>
      <c r="B56" s="37" t="s">
        <v>61</v>
      </c>
      <c r="C56" s="60"/>
      <c r="D56" s="38">
        <v>0.02464</v>
      </c>
      <c r="E56" s="38">
        <v>0.01238</v>
      </c>
      <c r="F56" s="39">
        <f t="shared" si="8"/>
        <v>115808</v>
      </c>
      <c r="G56" s="39">
        <f>+E56*$G$6</f>
        <v>11550.54</v>
      </c>
      <c r="H56" s="39"/>
      <c r="I56" s="40">
        <f t="shared" si="0"/>
        <v>127358.54000000001</v>
      </c>
      <c r="J56" s="41">
        <f t="shared" si="1"/>
        <v>0.021110316592076912</v>
      </c>
      <c r="K56" s="32"/>
      <c r="L56" s="32">
        <f t="shared" si="9"/>
        <v>0.022687582289222068</v>
      </c>
      <c r="M56" s="38">
        <v>0.01238</v>
      </c>
      <c r="N56" s="33">
        <f t="shared" si="5"/>
        <v>115523.44340414631</v>
      </c>
      <c r="O56" s="33">
        <f>+E56*$O$6</f>
        <v>11654.49486</v>
      </c>
      <c r="P56" s="42"/>
      <c r="Q56" s="40">
        <v>127177.93826414632</v>
      </c>
      <c r="R56" s="41">
        <f t="shared" si="3"/>
        <v>0.02094042773566812</v>
      </c>
      <c r="S56" s="39">
        <f t="shared" si="10"/>
        <v>-180.60173585369193</v>
      </c>
    </row>
    <row r="57" spans="1:19" s="35" customFormat="1" ht="15.75">
      <c r="A57" s="36">
        <v>50</v>
      </c>
      <c r="B57" s="37" t="s">
        <v>62</v>
      </c>
      <c r="C57" s="60"/>
      <c r="D57" s="38">
        <v>0.03504</v>
      </c>
      <c r="E57" s="38">
        <v>0.01761</v>
      </c>
      <c r="F57" s="39">
        <f t="shared" si="8"/>
        <v>164688</v>
      </c>
      <c r="G57" s="39">
        <f>+E57*$G$6</f>
        <v>16430.13</v>
      </c>
      <c r="H57" s="39"/>
      <c r="I57" s="40">
        <f t="shared" si="0"/>
        <v>181118.13</v>
      </c>
      <c r="J57" s="41">
        <f t="shared" si="1"/>
        <v>0.030021238189955248</v>
      </c>
      <c r="K57" s="32"/>
      <c r="L57" s="32">
        <f t="shared" si="9"/>
        <v>0.032016086861519265</v>
      </c>
      <c r="M57" s="38">
        <v>0.01761</v>
      </c>
      <c r="N57" s="33">
        <f t="shared" si="5"/>
        <v>163023.47916225562</v>
      </c>
      <c r="O57" s="33">
        <f>+E57*$O$6</f>
        <v>16578.00117</v>
      </c>
      <c r="P57" s="42"/>
      <c r="Q57" s="40">
        <v>179601.48033225563</v>
      </c>
      <c r="R57" s="41">
        <f t="shared" si="3"/>
        <v>0.029572203099449763</v>
      </c>
      <c r="S57" s="39">
        <f t="shared" si="10"/>
        <v>-1516.6496677443793</v>
      </c>
    </row>
    <row r="58" spans="1:19" s="35" customFormat="1" ht="15.75">
      <c r="A58" s="36">
        <v>51</v>
      </c>
      <c r="B58" s="37" t="s">
        <v>63</v>
      </c>
      <c r="C58" s="60"/>
      <c r="D58" s="38">
        <v>0.03391</v>
      </c>
      <c r="E58" s="38">
        <v>0.01587</v>
      </c>
      <c r="F58" s="39">
        <f t="shared" si="8"/>
        <v>159377</v>
      </c>
      <c r="G58" s="39">
        <f>+E58*$G$6</f>
        <v>14806.71</v>
      </c>
      <c r="H58" s="39"/>
      <c r="I58" s="40">
        <f t="shared" si="0"/>
        <v>174183.71</v>
      </c>
      <c r="J58" s="41">
        <f t="shared" si="1"/>
        <v>0.02887182330515498</v>
      </c>
      <c r="K58" s="32"/>
      <c r="L58" s="32">
        <f t="shared" si="9"/>
        <v>0.032033803869553505</v>
      </c>
      <c r="M58" s="38">
        <v>0.01587</v>
      </c>
      <c r="N58" s="33">
        <f t="shared" si="5"/>
        <v>163113.6928196142</v>
      </c>
      <c r="O58" s="33">
        <f>+E58*$O$6</f>
        <v>14939.970389999999</v>
      </c>
      <c r="P58" s="42"/>
      <c r="Q58" s="40">
        <v>178053.6632096142</v>
      </c>
      <c r="R58" s="41">
        <f t="shared" si="3"/>
        <v>0.029317347948885963</v>
      </c>
      <c r="S58" s="39">
        <f t="shared" si="10"/>
        <v>3869.9532096142066</v>
      </c>
    </row>
    <row r="59" spans="1:19" s="35" customFormat="1" ht="15.75">
      <c r="A59" s="36">
        <v>52</v>
      </c>
      <c r="B59" s="37" t="s">
        <v>64</v>
      </c>
      <c r="C59" s="60"/>
      <c r="D59" s="38">
        <v>0.00269</v>
      </c>
      <c r="E59" s="38"/>
      <c r="F59" s="39">
        <f t="shared" si="8"/>
        <v>12643</v>
      </c>
      <c r="G59" s="39"/>
      <c r="H59" s="39"/>
      <c r="I59" s="40">
        <f t="shared" si="0"/>
        <v>12643</v>
      </c>
      <c r="J59" s="41">
        <f t="shared" si="1"/>
        <v>0.002095640643129455</v>
      </c>
      <c r="K59" s="32"/>
      <c r="L59" s="32">
        <f t="shared" si="9"/>
        <v>0.003791121316376763</v>
      </c>
      <c r="M59" s="38"/>
      <c r="N59" s="33">
        <f t="shared" si="5"/>
        <v>19304.101391128042</v>
      </c>
      <c r="O59" s="33"/>
      <c r="P59" s="42"/>
      <c r="Q59" s="40">
        <v>19304.101391128042</v>
      </c>
      <c r="R59" s="41">
        <f t="shared" si="3"/>
        <v>0.0031785083615944137</v>
      </c>
      <c r="S59" s="39">
        <f t="shared" si="10"/>
        <v>6661.101391128042</v>
      </c>
    </row>
    <row r="60" spans="1:19" s="35" customFormat="1" ht="15.75">
      <c r="A60" s="36">
        <v>53</v>
      </c>
      <c r="B60" s="37" t="s">
        <v>65</v>
      </c>
      <c r="C60" s="60"/>
      <c r="D60" s="38">
        <v>0.12016</v>
      </c>
      <c r="E60" s="38">
        <v>0.06038</v>
      </c>
      <c r="F60" s="39">
        <f t="shared" si="8"/>
        <v>564752</v>
      </c>
      <c r="G60" s="39">
        <f>+E60*$G$6</f>
        <v>56334.54</v>
      </c>
      <c r="H60" s="39"/>
      <c r="I60" s="40">
        <f t="shared" si="0"/>
        <v>621086.54</v>
      </c>
      <c r="J60" s="41">
        <f t="shared" si="1"/>
        <v>0.1029482081882977</v>
      </c>
      <c r="K60" s="32"/>
      <c r="L60" s="32">
        <f t="shared" si="9"/>
        <v>0.10773921821793916</v>
      </c>
      <c r="M60" s="38">
        <v>0.06038</v>
      </c>
      <c r="N60" s="33">
        <f t="shared" si="5"/>
        <v>548599.9045442509</v>
      </c>
      <c r="O60" s="33">
        <f>+E60*$O$6</f>
        <v>56841.55086</v>
      </c>
      <c r="P60" s="42"/>
      <c r="Q60" s="40">
        <v>605441.4554042509</v>
      </c>
      <c r="R60" s="41">
        <f t="shared" si="3"/>
        <v>0.09968869772631514</v>
      </c>
      <c r="S60" s="39">
        <f t="shared" si="10"/>
        <v>-15645.084595749155</v>
      </c>
    </row>
    <row r="61" spans="1:19" s="35" customFormat="1" ht="16.5" thickBot="1">
      <c r="A61" s="43">
        <v>54</v>
      </c>
      <c r="B61" s="44" t="s">
        <v>66</v>
      </c>
      <c r="C61" s="61"/>
      <c r="D61" s="45"/>
      <c r="E61" s="46">
        <v>0.24975</v>
      </c>
      <c r="F61" s="47"/>
      <c r="G61" s="47">
        <f>+E61*$G$6</f>
        <v>233016.75</v>
      </c>
      <c r="H61" s="47">
        <v>40000</v>
      </c>
      <c r="I61" s="48">
        <f t="shared" si="0"/>
        <v>273016.75</v>
      </c>
      <c r="J61" s="49">
        <f t="shared" si="1"/>
        <v>0.0452538952428311</v>
      </c>
      <c r="K61" s="32"/>
      <c r="L61" s="32"/>
      <c r="M61" s="46">
        <v>0.24975</v>
      </c>
      <c r="N61" s="33"/>
      <c r="O61" s="33">
        <f>+E61*$O$6</f>
        <v>235113.90075</v>
      </c>
      <c r="P61" s="48">
        <v>40000</v>
      </c>
      <c r="Q61" s="50">
        <v>275113.90075</v>
      </c>
      <c r="R61" s="49">
        <f t="shared" si="3"/>
        <v>0.04529875885994979</v>
      </c>
      <c r="S61" s="47">
        <f t="shared" si="10"/>
        <v>2097.1507499999716</v>
      </c>
    </row>
    <row r="62" spans="1:19" s="57" customFormat="1" ht="16.5" thickBot="1">
      <c r="A62" s="51"/>
      <c r="B62" s="62" t="s">
        <v>67</v>
      </c>
      <c r="C62" s="52"/>
      <c r="D62" s="53">
        <f aca="true" t="shared" si="11" ref="D62:J62">SUM(D8:D61)</f>
        <v>1</v>
      </c>
      <c r="E62" s="53">
        <f t="shared" si="11"/>
        <v>1</v>
      </c>
      <c r="F62" s="54">
        <f t="shared" si="11"/>
        <v>4700000</v>
      </c>
      <c r="G62" s="54">
        <f t="shared" si="11"/>
        <v>933000</v>
      </c>
      <c r="H62" s="54">
        <f t="shared" si="11"/>
        <v>400000</v>
      </c>
      <c r="I62" s="54">
        <f t="shared" si="11"/>
        <v>6033000</v>
      </c>
      <c r="J62" s="58">
        <f t="shared" si="11"/>
        <v>1.0000000000000002</v>
      </c>
      <c r="K62" s="58"/>
      <c r="L62" s="53">
        <f>SUM(L8:L61)</f>
        <v>1.0000000000000002</v>
      </c>
      <c r="M62" s="53">
        <f>SUM(M8:M61)</f>
        <v>1</v>
      </c>
      <c r="N62" s="54">
        <f aca="true" t="shared" si="12" ref="N62:S62">SUM(N8:N61)</f>
        <v>5091923.940217584</v>
      </c>
      <c r="O62" s="54">
        <f t="shared" si="12"/>
        <v>941397</v>
      </c>
      <c r="P62" s="54">
        <f t="shared" si="12"/>
        <v>40000</v>
      </c>
      <c r="Q62" s="56">
        <f t="shared" si="12"/>
        <v>6073320.940217585</v>
      </c>
      <c r="R62" s="55">
        <f t="shared" si="12"/>
        <v>1.0000000000000002</v>
      </c>
      <c r="S62" s="54">
        <f t="shared" si="12"/>
        <v>40320.940217585376</v>
      </c>
    </row>
    <row r="65" spans="4:6" ht="15.75">
      <c r="D65"/>
      <c r="E65"/>
      <c r="F65" s="35"/>
    </row>
    <row r="66" spans="4:6" ht="15.75">
      <c r="D66"/>
      <c r="E66"/>
      <c r="F66" s="35"/>
    </row>
  </sheetData>
  <sheetProtection/>
  <mergeCells count="3">
    <mergeCell ref="D3:J3"/>
    <mergeCell ref="D4:F4"/>
    <mergeCell ref="L3:S3"/>
  </mergeCells>
  <printOptions gridLines="1"/>
  <pageMargins left="0.7" right="0.7" top="0.75" bottom="0.75" header="0.3" footer="0.3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HULST Beth, ITF/MSU</dc:creator>
  <cp:keywords/>
  <dc:description/>
  <cp:lastModifiedBy>ASHWORTH Marian, ITF/COM</cp:lastModifiedBy>
  <cp:lastPrinted>2014-10-14T13:10:08Z</cp:lastPrinted>
  <dcterms:created xsi:type="dcterms:W3CDTF">2014-10-14T10:54:18Z</dcterms:created>
  <dcterms:modified xsi:type="dcterms:W3CDTF">2014-10-14T15:24:58Z</dcterms:modified>
  <cp:category/>
  <cp:version/>
  <cp:contentType/>
  <cp:contentStatus/>
</cp:coreProperties>
</file>